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d.docs.live.net/9afe78204dec139f/☆議員活動/22　講演・執筆依頼/20230711 決算（朝霞市）/asaka/"/>
    </mc:Choice>
  </mc:AlternateContent>
  <xr:revisionPtr revIDLastSave="82" documentId="13_ncr:1_{5DE7FCC3-3980-40E5-AB8C-AF9DD66BE542}" xr6:coauthVersionLast="47" xr6:coauthVersionMax="47" xr10:uidLastSave="{F3E2E037-6686-452E-AB69-44EE8E9D0117}"/>
  <bookViews>
    <workbookView xWindow="-120" yWindow="-120" windowWidth="20730" windowHeight="11040" tabRatio="750" firstSheet="3" activeTab="4" xr2:uid="{00000000-000D-0000-FFFF-FFFF00000000}"/>
  </bookViews>
  <sheets>
    <sheet name="各種指標" sheetId="11" r:id="rId1"/>
    <sheet name="健全化比率" sheetId="10" r:id="rId2"/>
    <sheet name="款別・性質別" sheetId="1" r:id="rId3"/>
    <sheet name="歳出" sheetId="3" r:id="rId4"/>
    <sheet name="市債・基金" sheetId="6" r:id="rId5"/>
    <sheet name="市税現年調定" sheetId="9" r:id="rId6"/>
    <sheet name="扶助費" sheetId="12" r:id="rId7"/>
    <sheet name="負担金・繰出金" sheetId="13" r:id="rId8"/>
  </sheets>
  <definedNames>
    <definedName name="_xlnm.Print_Area" localSheetId="5">市税現年調定!$A$1:$R$44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13" l="1"/>
  <c r="I24" i="13"/>
  <c r="I23" i="13"/>
  <c r="I22" i="13"/>
  <c r="I21" i="13"/>
  <c r="I20" i="13"/>
  <c r="I19" i="13"/>
  <c r="I18" i="13"/>
  <c r="I16" i="13"/>
  <c r="I15" i="13"/>
  <c r="I14" i="13"/>
  <c r="I13" i="13"/>
  <c r="I12" i="13"/>
  <c r="I11" i="13"/>
  <c r="I9" i="13"/>
  <c r="I8" i="13"/>
  <c r="I7" i="13"/>
  <c r="I6" i="13"/>
  <c r="I5" i="13"/>
  <c r="O32" i="11"/>
  <c r="O29" i="11"/>
  <c r="O18" i="12"/>
  <c r="P18" i="12"/>
  <c r="P9" i="12"/>
  <c r="P7" i="12"/>
  <c r="N44" i="10"/>
  <c r="N43" i="10"/>
  <c r="N40" i="10"/>
  <c r="N24" i="10"/>
  <c r="N23" i="10"/>
  <c r="N22" i="10"/>
  <c r="N18" i="10"/>
  <c r="C12" i="11"/>
  <c r="E5" i="11"/>
  <c r="E7" i="11" s="1"/>
  <c r="F8" i="11" s="1"/>
  <c r="D5" i="11"/>
  <c r="D7" i="11" s="1"/>
  <c r="D8" i="11" s="1"/>
  <c r="D12" i="11" s="1"/>
  <c r="C5" i="11"/>
  <c r="C7" i="11" s="1"/>
  <c r="H17" i="13"/>
  <c r="I17" i="13" s="1"/>
  <c r="H10" i="13"/>
  <c r="I10" i="13" s="1"/>
  <c r="H4" i="13"/>
  <c r="I4" i="13" s="1"/>
  <c r="M16" i="6"/>
  <c r="M19" i="6" s="1"/>
  <c r="M21" i="6" s="1"/>
  <c r="M46" i="6"/>
  <c r="M37" i="6"/>
  <c r="O58" i="12"/>
  <c r="N58" i="12"/>
  <c r="O57" i="12"/>
  <c r="N57" i="12"/>
  <c r="O56" i="12"/>
  <c r="N56" i="12"/>
  <c r="O54" i="12"/>
  <c r="N54" i="12"/>
  <c r="O53" i="12"/>
  <c r="N53" i="12"/>
  <c r="O52" i="12"/>
  <c r="N52" i="12"/>
  <c r="O51" i="12"/>
  <c r="N51" i="12"/>
  <c r="O50" i="12"/>
  <c r="N50" i="12"/>
  <c r="O49" i="12"/>
  <c r="N49" i="12"/>
  <c r="O48" i="12"/>
  <c r="N48" i="12"/>
  <c r="O47" i="12"/>
  <c r="N47" i="12"/>
  <c r="O46" i="12"/>
  <c r="N46" i="12"/>
  <c r="O44" i="12"/>
  <c r="N44" i="12"/>
  <c r="O43" i="12"/>
  <c r="N43" i="12"/>
  <c r="O41" i="12"/>
  <c r="N41" i="12"/>
  <c r="O40" i="12"/>
  <c r="N40" i="12"/>
  <c r="O39" i="12"/>
  <c r="N39" i="12"/>
  <c r="O36" i="12"/>
  <c r="N36" i="12"/>
  <c r="O35" i="12"/>
  <c r="N35" i="12"/>
  <c r="O34" i="12"/>
  <c r="N34" i="12"/>
  <c r="O33" i="12"/>
  <c r="N33" i="12"/>
  <c r="O32" i="12"/>
  <c r="N32" i="12"/>
  <c r="O30" i="12"/>
  <c r="N30" i="12"/>
  <c r="O29" i="12"/>
  <c r="N29" i="12"/>
  <c r="O28" i="12"/>
  <c r="N28" i="12"/>
  <c r="O27" i="12"/>
  <c r="N27" i="12"/>
  <c r="O25" i="12"/>
  <c r="N25" i="12"/>
  <c r="O24" i="12"/>
  <c r="N24" i="12"/>
  <c r="O23" i="12"/>
  <c r="N23" i="12"/>
  <c r="O22" i="12"/>
  <c r="N22" i="12"/>
  <c r="O21" i="12"/>
  <c r="N21" i="12"/>
  <c r="O20" i="12"/>
  <c r="N20" i="12"/>
  <c r="O19" i="12"/>
  <c r="N19" i="12"/>
  <c r="N18" i="12"/>
  <c r="O16" i="12"/>
  <c r="N16" i="12"/>
  <c r="O15" i="12"/>
  <c r="N15" i="12"/>
  <c r="O14" i="12"/>
  <c r="N14" i="12"/>
  <c r="O13" i="12"/>
  <c r="N13" i="12"/>
  <c r="O12" i="12"/>
  <c r="N12" i="12"/>
  <c r="O11" i="12"/>
  <c r="N11" i="12"/>
  <c r="O10" i="12"/>
  <c r="N10" i="12"/>
  <c r="O9" i="12"/>
  <c r="N9" i="12"/>
  <c r="O6" i="12"/>
  <c r="N6" i="12"/>
  <c r="M45" i="12"/>
  <c r="L45" i="12"/>
  <c r="N45" i="12" s="1"/>
  <c r="M42" i="12"/>
  <c r="M37" i="12" s="1"/>
  <c r="L42" i="12"/>
  <c r="L37" i="12" s="1"/>
  <c r="M38" i="12"/>
  <c r="O38" i="12" s="1"/>
  <c r="L38" i="12"/>
  <c r="M31" i="12"/>
  <c r="O31" i="12" s="1"/>
  <c r="L31" i="12"/>
  <c r="M26" i="12"/>
  <c r="O26" i="12" s="1"/>
  <c r="L26" i="12"/>
  <c r="N26" i="12" s="1"/>
  <c r="M17" i="12"/>
  <c r="O17" i="12" s="1"/>
  <c r="L17" i="12"/>
  <c r="M8" i="12"/>
  <c r="L8" i="12"/>
  <c r="N8" i="12" s="1"/>
  <c r="M5" i="12"/>
  <c r="O5" i="12" s="1"/>
  <c r="L5" i="12"/>
  <c r="N5" i="12" s="1"/>
  <c r="P36" i="9"/>
  <c r="N36" i="9"/>
  <c r="Q40" i="9"/>
  <c r="Q18" i="9"/>
  <c r="Q43" i="9"/>
  <c r="Q42" i="9"/>
  <c r="P41" i="9"/>
  <c r="Q39" i="9"/>
  <c r="Q38" i="9"/>
  <c r="Q37" i="9"/>
  <c r="Q35" i="9"/>
  <c r="Q34" i="9"/>
  <c r="Q33" i="9"/>
  <c r="Q32" i="9"/>
  <c r="P31" i="9"/>
  <c r="Q30" i="9"/>
  <c r="Q29" i="9"/>
  <c r="Q28" i="9"/>
  <c r="Q27" i="9"/>
  <c r="P26" i="9"/>
  <c r="Q21" i="9"/>
  <c r="Q20" i="9"/>
  <c r="P19" i="9"/>
  <c r="Q17" i="9"/>
  <c r="Q16" i="9"/>
  <c r="Q15" i="9"/>
  <c r="P14" i="9"/>
  <c r="Q13" i="9"/>
  <c r="Q12" i="9"/>
  <c r="Q11" i="9"/>
  <c r="Q10" i="9"/>
  <c r="P9" i="9"/>
  <c r="Q8" i="9"/>
  <c r="Q7" i="9"/>
  <c r="Q6" i="9"/>
  <c r="Q5" i="9"/>
  <c r="P4" i="9"/>
  <c r="AA53" i="3"/>
  <c r="AA55" i="3"/>
  <c r="Z55" i="3"/>
  <c r="AA54" i="3"/>
  <c r="Z54" i="3"/>
  <c r="Z53" i="3"/>
  <c r="AA52" i="3"/>
  <c r="Z52" i="3"/>
  <c r="AA51" i="3"/>
  <c r="Z51" i="3"/>
  <c r="AA50" i="3"/>
  <c r="Z50" i="3"/>
  <c r="AA49" i="3"/>
  <c r="Z49" i="3"/>
  <c r="AA48" i="3"/>
  <c r="Z48" i="3"/>
  <c r="AA47" i="3"/>
  <c r="Z47" i="3"/>
  <c r="AA46" i="3"/>
  <c r="Z46" i="3"/>
  <c r="AA45" i="3"/>
  <c r="Z45" i="3"/>
  <c r="AA44" i="3"/>
  <c r="Z44" i="3"/>
  <c r="AA43" i="3"/>
  <c r="Z43" i="3"/>
  <c r="AA42" i="3"/>
  <c r="Z42" i="3"/>
  <c r="AA41" i="3"/>
  <c r="Z41" i="3"/>
  <c r="AA40" i="3"/>
  <c r="Z40" i="3"/>
  <c r="AA39" i="3"/>
  <c r="Z39" i="3"/>
  <c r="AA38" i="3"/>
  <c r="Z38" i="3"/>
  <c r="AA37" i="3"/>
  <c r="Z37" i="3"/>
  <c r="AA36" i="3"/>
  <c r="Z36" i="3"/>
  <c r="AA35" i="3"/>
  <c r="Z35" i="3"/>
  <c r="AA34" i="3"/>
  <c r="Z34" i="3"/>
  <c r="AA33" i="3"/>
  <c r="Z33" i="3"/>
  <c r="AA32" i="3"/>
  <c r="Z32" i="3"/>
  <c r="AA31" i="3"/>
  <c r="Z31" i="3"/>
  <c r="AA30" i="3"/>
  <c r="Z30" i="3"/>
  <c r="AA29" i="3"/>
  <c r="Z29" i="3"/>
  <c r="AA28" i="3"/>
  <c r="Z28" i="3"/>
  <c r="AA27" i="3"/>
  <c r="Z27" i="3"/>
  <c r="AA26" i="3"/>
  <c r="Z26" i="3"/>
  <c r="AA25" i="3"/>
  <c r="Z25" i="3"/>
  <c r="AA24" i="3"/>
  <c r="Z24" i="3"/>
  <c r="AA23" i="3"/>
  <c r="Z23" i="3"/>
  <c r="AA22" i="3"/>
  <c r="Z22" i="3"/>
  <c r="AA21" i="3"/>
  <c r="Z21" i="3"/>
  <c r="AA20" i="3"/>
  <c r="Z20" i="3"/>
  <c r="AA19" i="3"/>
  <c r="Z19" i="3"/>
  <c r="AA18" i="3"/>
  <c r="Z18" i="3"/>
  <c r="AA17" i="3"/>
  <c r="Z17" i="3"/>
  <c r="AA16" i="3"/>
  <c r="Z16" i="3"/>
  <c r="AA15" i="3"/>
  <c r="Z15" i="3"/>
  <c r="AA14" i="3"/>
  <c r="Z14" i="3"/>
  <c r="AA13" i="3"/>
  <c r="Z13" i="3"/>
  <c r="AA12" i="3"/>
  <c r="Z12" i="3"/>
  <c r="AA11" i="3"/>
  <c r="Z11" i="3"/>
  <c r="AA10" i="3"/>
  <c r="Z10" i="3"/>
  <c r="AA9" i="3"/>
  <c r="Z9" i="3"/>
  <c r="AA8" i="3"/>
  <c r="Z8" i="3"/>
  <c r="AA7" i="3"/>
  <c r="Z7" i="3"/>
  <c r="AA6" i="3"/>
  <c r="Z6" i="3"/>
  <c r="AA5" i="3"/>
  <c r="Z5" i="3"/>
  <c r="AA4" i="3"/>
  <c r="X16" i="3"/>
  <c r="X53" i="3"/>
  <c r="X51" i="3"/>
  <c r="X44" i="3"/>
  <c r="X42" i="3"/>
  <c r="X36" i="3"/>
  <c r="X34" i="3"/>
  <c r="X32" i="3"/>
  <c r="X30" i="3"/>
  <c r="X27" i="3"/>
  <c r="X6" i="3"/>
  <c r="X4" i="3"/>
  <c r="W53" i="1"/>
  <c r="W64" i="1" s="1"/>
  <c r="Y64" i="1" s="1"/>
  <c r="Z64" i="1" s="1"/>
  <c r="Y63" i="1"/>
  <c r="Z63" i="1" s="1"/>
  <c r="Y62" i="1"/>
  <c r="Z62" i="1" s="1"/>
  <c r="Y61" i="1"/>
  <c r="Z61" i="1" s="1"/>
  <c r="Y60" i="1"/>
  <c r="Z60" i="1" s="1"/>
  <c r="Y59" i="1"/>
  <c r="Z59" i="1" s="1"/>
  <c r="Y58" i="1"/>
  <c r="Z58" i="1" s="1"/>
  <c r="Y57" i="1"/>
  <c r="Z57" i="1" s="1"/>
  <c r="Y56" i="1"/>
  <c r="Z56" i="1" s="1"/>
  <c r="Y55" i="1"/>
  <c r="Z55" i="1" s="1"/>
  <c r="Y54" i="1"/>
  <c r="Z54" i="1" s="1"/>
  <c r="Y52" i="1"/>
  <c r="Z52" i="1" s="1"/>
  <c r="Z51" i="1"/>
  <c r="Y51" i="1"/>
  <c r="Y50" i="1"/>
  <c r="Z50" i="1" s="1"/>
  <c r="Y49" i="1"/>
  <c r="Z49" i="1" s="1"/>
  <c r="Y48" i="1"/>
  <c r="Z48" i="1" s="1"/>
  <c r="Y42" i="1"/>
  <c r="Z42" i="1" s="1"/>
  <c r="Y41" i="1"/>
  <c r="Z41" i="1" s="1"/>
  <c r="Y40" i="1"/>
  <c r="Z40" i="1" s="1"/>
  <c r="Y39" i="1"/>
  <c r="Z39" i="1" s="1"/>
  <c r="Y38" i="1"/>
  <c r="Z38" i="1" s="1"/>
  <c r="Y37" i="1"/>
  <c r="Z37" i="1" s="1"/>
  <c r="Y36" i="1"/>
  <c r="Z36" i="1" s="1"/>
  <c r="Y35" i="1"/>
  <c r="Z35" i="1" s="1"/>
  <c r="Y34" i="1"/>
  <c r="Z34" i="1" s="1"/>
  <c r="Y33" i="1"/>
  <c r="Z33" i="1" s="1"/>
  <c r="Y32" i="1"/>
  <c r="Z32" i="1" s="1"/>
  <c r="Y31" i="1"/>
  <c r="Z31" i="1" s="1"/>
  <c r="Y25" i="1"/>
  <c r="Z25" i="1" s="1"/>
  <c r="Y24" i="1"/>
  <c r="Z24" i="1" s="1"/>
  <c r="Y23" i="1"/>
  <c r="Z23" i="1" s="1"/>
  <c r="Y22" i="1"/>
  <c r="Z22" i="1" s="1"/>
  <c r="Y21" i="1"/>
  <c r="Z21" i="1" s="1"/>
  <c r="Y20" i="1"/>
  <c r="Z20" i="1" s="1"/>
  <c r="Y19" i="1"/>
  <c r="Z19" i="1" s="1"/>
  <c r="Y18" i="1"/>
  <c r="Z18" i="1" s="1"/>
  <c r="Y17" i="1"/>
  <c r="Z17" i="1" s="1"/>
  <c r="Y16" i="1"/>
  <c r="Z16" i="1" s="1"/>
  <c r="Y15" i="1"/>
  <c r="Z15" i="1" s="1"/>
  <c r="Y14" i="1"/>
  <c r="Z14" i="1" s="1"/>
  <c r="Y13" i="1"/>
  <c r="Z13" i="1" s="1"/>
  <c r="Y12" i="1"/>
  <c r="Z12" i="1" s="1"/>
  <c r="Y10" i="1"/>
  <c r="Z10" i="1" s="1"/>
  <c r="Y9" i="1"/>
  <c r="Z9" i="1" s="1"/>
  <c r="Y8" i="1"/>
  <c r="Z8" i="1" s="1"/>
  <c r="Y7" i="1"/>
  <c r="Z7" i="1" s="1"/>
  <c r="Y6" i="1"/>
  <c r="Z6" i="1" s="1"/>
  <c r="Y5" i="1"/>
  <c r="Z5" i="1" s="1"/>
  <c r="Y4" i="1"/>
  <c r="Z4" i="1" s="1"/>
  <c r="W43" i="1"/>
  <c r="X39" i="1" s="1"/>
  <c r="W26" i="1"/>
  <c r="X20" i="1" s="1"/>
  <c r="M41" i="11"/>
  <c r="M40" i="11"/>
  <c r="M39" i="11"/>
  <c r="M5" i="11"/>
  <c r="M7" i="11" s="1"/>
  <c r="R16" i="3"/>
  <c r="T16" i="3"/>
  <c r="V16" i="3"/>
  <c r="G17" i="13"/>
  <c r="F17" i="13"/>
  <c r="E17" i="13"/>
  <c r="D17" i="13"/>
  <c r="G10" i="13"/>
  <c r="F10" i="13"/>
  <c r="F25" i="13" s="1"/>
  <c r="F27" i="13" s="1"/>
  <c r="E10" i="13"/>
  <c r="D10" i="13"/>
  <c r="G4" i="13"/>
  <c r="F4" i="13"/>
  <c r="E4" i="13"/>
  <c r="D4" i="13"/>
  <c r="K45" i="12"/>
  <c r="J45" i="12"/>
  <c r="I45" i="12"/>
  <c r="H45" i="12"/>
  <c r="G45" i="12"/>
  <c r="F45" i="12"/>
  <c r="K42" i="12"/>
  <c r="K37" i="12" s="1"/>
  <c r="J42" i="12"/>
  <c r="I42" i="12"/>
  <c r="I37" i="12" s="1"/>
  <c r="H42" i="12"/>
  <c r="H37" i="12" s="1"/>
  <c r="G42" i="12"/>
  <c r="F42" i="12"/>
  <c r="K38" i="12"/>
  <c r="J38" i="12"/>
  <c r="I38" i="12"/>
  <c r="H38" i="12"/>
  <c r="G38" i="12"/>
  <c r="F38" i="12"/>
  <c r="G37" i="12"/>
  <c r="F37" i="12"/>
  <c r="K31" i="12"/>
  <c r="J31" i="12"/>
  <c r="I31" i="12"/>
  <c r="H31" i="12"/>
  <c r="G31" i="12"/>
  <c r="F31" i="12"/>
  <c r="K26" i="12"/>
  <c r="J26" i="12"/>
  <c r="I26" i="12"/>
  <c r="H26" i="12"/>
  <c r="G26" i="12"/>
  <c r="F26" i="12"/>
  <c r="K17" i="12"/>
  <c r="J17" i="12"/>
  <c r="I17" i="12"/>
  <c r="H17" i="12"/>
  <c r="G17" i="12"/>
  <c r="F17" i="12"/>
  <c r="K8" i="12"/>
  <c r="J8" i="12"/>
  <c r="I8" i="12"/>
  <c r="H8" i="12"/>
  <c r="G8" i="12"/>
  <c r="F8" i="12"/>
  <c r="K5" i="12"/>
  <c r="J5" i="12"/>
  <c r="I5" i="12"/>
  <c r="H5" i="12"/>
  <c r="G5" i="12"/>
  <c r="F5" i="12"/>
  <c r="Q36" i="9" l="1"/>
  <c r="E8" i="11"/>
  <c r="E12" i="11" s="1"/>
  <c r="N42" i="12"/>
  <c r="N38" i="12"/>
  <c r="F7" i="12"/>
  <c r="F4" i="12" s="1"/>
  <c r="O8" i="12"/>
  <c r="G7" i="12"/>
  <c r="G4" i="12" s="1"/>
  <c r="L7" i="12"/>
  <c r="L4" i="12" s="1"/>
  <c r="N37" i="12"/>
  <c r="H7" i="12"/>
  <c r="H4" i="12" s="1"/>
  <c r="O37" i="12"/>
  <c r="O45" i="12"/>
  <c r="N31" i="12"/>
  <c r="O42" i="12"/>
  <c r="N17" i="12"/>
  <c r="M7" i="12"/>
  <c r="H25" i="13"/>
  <c r="G25" i="13"/>
  <c r="G27" i="13" s="1"/>
  <c r="D25" i="13"/>
  <c r="D27" i="13" s="1"/>
  <c r="E25" i="13"/>
  <c r="E27" i="13" s="1"/>
  <c r="M17" i="6"/>
  <c r="I7" i="12"/>
  <c r="I4" i="12" s="1"/>
  <c r="K7" i="12"/>
  <c r="K4" i="12" s="1"/>
  <c r="P44" i="9"/>
  <c r="P22" i="9"/>
  <c r="Z4" i="3"/>
  <c r="X15" i="3"/>
  <c r="X33" i="1"/>
  <c r="X32" i="1"/>
  <c r="X40" i="1"/>
  <c r="X15" i="1"/>
  <c r="X21" i="1"/>
  <c r="Y53" i="1"/>
  <c r="Z53" i="1" s="1"/>
  <c r="X22" i="1"/>
  <c r="X5" i="1"/>
  <c r="X23" i="1"/>
  <c r="X6" i="1"/>
  <c r="X7" i="1"/>
  <c r="X13" i="1"/>
  <c r="X14" i="1"/>
  <c r="Y26" i="1"/>
  <c r="Z26" i="1" s="1"/>
  <c r="Y43" i="1"/>
  <c r="Z43" i="1" s="1"/>
  <c r="X41" i="1"/>
  <c r="W66" i="1"/>
  <c r="X58" i="1"/>
  <c r="X51" i="1"/>
  <c r="X56" i="1"/>
  <c r="X61" i="1"/>
  <c r="X64" i="1"/>
  <c r="X57" i="1"/>
  <c r="X50" i="1"/>
  <c r="X49" i="1"/>
  <c r="X60" i="1"/>
  <c r="X59" i="1"/>
  <c r="X63" i="1"/>
  <c r="X55" i="1"/>
  <c r="X48" i="1"/>
  <c r="X62" i="1"/>
  <c r="X54" i="1"/>
  <c r="X52" i="1"/>
  <c r="X34" i="1"/>
  <c r="X53" i="1"/>
  <c r="X8" i="1"/>
  <c r="X16" i="1"/>
  <c r="X24" i="1"/>
  <c r="X35" i="1"/>
  <c r="X43" i="1"/>
  <c r="X9" i="1"/>
  <c r="X17" i="1"/>
  <c r="X25" i="1"/>
  <c r="X36" i="1"/>
  <c r="X11" i="1"/>
  <c r="X19" i="1"/>
  <c r="X26" i="1"/>
  <c r="X38" i="1"/>
  <c r="X10" i="1"/>
  <c r="X18" i="1"/>
  <c r="X37" i="1"/>
  <c r="X4" i="1"/>
  <c r="X12" i="1"/>
  <c r="X31" i="1"/>
  <c r="J37" i="12"/>
  <c r="J7" i="12"/>
  <c r="H27" i="13" l="1"/>
  <c r="I25" i="13"/>
  <c r="O7" i="12"/>
  <c r="N7" i="12"/>
  <c r="N4" i="12"/>
  <c r="M4" i="12"/>
  <c r="O4" i="12" s="1"/>
  <c r="X55" i="3"/>
  <c r="J4" i="12"/>
  <c r="Y55" i="3" l="1"/>
  <c r="Y50" i="3"/>
  <c r="Y43" i="3"/>
  <c r="Y36" i="3"/>
  <c r="Y31" i="3"/>
  <c r="Y25" i="3"/>
  <c r="Y17" i="3"/>
  <c r="Y11" i="3"/>
  <c r="Y4" i="3"/>
  <c r="Y49" i="3"/>
  <c r="Y24" i="3"/>
  <c r="Y10" i="3"/>
  <c r="Y48" i="3"/>
  <c r="Y35" i="3"/>
  <c r="Y23" i="3"/>
  <c r="Y54" i="3"/>
  <c r="Y9" i="3"/>
  <c r="Y47" i="3"/>
  <c r="Y41" i="3"/>
  <c r="Y29" i="3"/>
  <c r="Y22" i="3"/>
  <c r="Y8" i="3"/>
  <c r="Y46" i="3"/>
  <c r="Y40" i="3"/>
  <c r="Y28" i="3"/>
  <c r="Y21" i="3"/>
  <c r="Y7" i="3"/>
  <c r="Y52" i="3"/>
  <c r="Y45" i="3"/>
  <c r="Y39" i="3"/>
  <c r="Y33" i="3"/>
  <c r="Y20" i="3"/>
  <c r="Y14" i="3"/>
  <c r="Y37" i="3"/>
  <c r="Y26" i="3"/>
  <c r="Y12" i="3"/>
  <c r="Y38" i="3"/>
  <c r="Y19" i="3"/>
  <c r="Y13" i="3"/>
  <c r="Y18" i="3"/>
  <c r="Y5" i="3"/>
  <c r="Y32" i="3"/>
  <c r="Y16" i="3"/>
  <c r="Y27" i="3"/>
  <c r="Y30" i="3"/>
  <c r="Y53" i="3"/>
  <c r="Y44" i="3"/>
  <c r="Y34" i="3"/>
  <c r="Y51" i="3"/>
  <c r="Y42" i="3"/>
  <c r="Y6" i="3"/>
  <c r="Y15" i="3"/>
  <c r="O16" i="9"/>
  <c r="O15" i="9"/>
  <c r="O38" i="9"/>
  <c r="O37" i="9"/>
  <c r="N14" i="9"/>
  <c r="Q14" i="9" s="1"/>
  <c r="L36" i="9"/>
  <c r="L14" i="9"/>
  <c r="O43" i="9"/>
  <c r="O42" i="9"/>
  <c r="O39" i="9"/>
  <c r="O35" i="9"/>
  <c r="O34" i="9"/>
  <c r="O33" i="9"/>
  <c r="O32" i="9"/>
  <c r="O30" i="9"/>
  <c r="O29" i="9"/>
  <c r="O28" i="9"/>
  <c r="O27" i="9"/>
  <c r="O21" i="9"/>
  <c r="O20" i="9"/>
  <c r="O17" i="9"/>
  <c r="O13" i="9"/>
  <c r="O12" i="9"/>
  <c r="O11" i="9"/>
  <c r="O10" i="9"/>
  <c r="O8" i="9"/>
  <c r="O7" i="9"/>
  <c r="O6" i="9"/>
  <c r="O5" i="9"/>
  <c r="M43" i="9"/>
  <c r="M42" i="9"/>
  <c r="M39" i="9"/>
  <c r="M35" i="9"/>
  <c r="M34" i="9"/>
  <c r="M33" i="9"/>
  <c r="M32" i="9"/>
  <c r="M30" i="9"/>
  <c r="M29" i="9"/>
  <c r="M28" i="9"/>
  <c r="M27" i="9"/>
  <c r="M21" i="9"/>
  <c r="M20" i="9"/>
  <c r="M17" i="9"/>
  <c r="M13" i="9"/>
  <c r="M12" i="9"/>
  <c r="M11" i="9"/>
  <c r="M10" i="9"/>
  <c r="M8" i="9"/>
  <c r="M7" i="9"/>
  <c r="M6" i="9"/>
  <c r="M5" i="9"/>
  <c r="L41" i="9"/>
  <c r="L31" i="9"/>
  <c r="L26" i="9"/>
  <c r="L19" i="9"/>
  <c r="L9" i="9"/>
  <c r="L4" i="9"/>
  <c r="N41" i="9"/>
  <c r="N31" i="9"/>
  <c r="N26" i="9"/>
  <c r="Q26" i="9" s="1"/>
  <c r="N19" i="9"/>
  <c r="Q19" i="9" s="1"/>
  <c r="N9" i="9"/>
  <c r="Q9" i="9" s="1"/>
  <c r="N4" i="9"/>
  <c r="M40" i="10"/>
  <c r="V15" i="3"/>
  <c r="V53" i="3"/>
  <c r="V51" i="3"/>
  <c r="V44" i="3"/>
  <c r="V42" i="3"/>
  <c r="V36" i="3"/>
  <c r="V34" i="3"/>
  <c r="V32" i="3"/>
  <c r="V30" i="3"/>
  <c r="V27" i="3"/>
  <c r="V6" i="3"/>
  <c r="V4" i="3"/>
  <c r="L41" i="11"/>
  <c r="L40" i="11"/>
  <c r="L39" i="11"/>
  <c r="L5" i="11"/>
  <c r="L7" i="11" s="1"/>
  <c r="L46" i="6"/>
  <c r="L37" i="6"/>
  <c r="L16" i="6"/>
  <c r="L19" i="6" s="1"/>
  <c r="L21" i="6" s="1"/>
  <c r="U53" i="1"/>
  <c r="U64" i="1" s="1"/>
  <c r="U43" i="1"/>
  <c r="V39" i="1" s="1"/>
  <c r="U26" i="1"/>
  <c r="V20" i="1" s="1"/>
  <c r="M43" i="10"/>
  <c r="M22" i="10"/>
  <c r="M18" i="10"/>
  <c r="Q41" i="9" l="1"/>
  <c r="Q31" i="9"/>
  <c r="O36" i="9"/>
  <c r="O4" i="9"/>
  <c r="Q4" i="9"/>
  <c r="O31" i="9"/>
  <c r="M8" i="11"/>
  <c r="M12" i="11" s="1"/>
  <c r="O14" i="9"/>
  <c r="M36" i="9"/>
  <c r="O41" i="9"/>
  <c r="M14" i="9"/>
  <c r="O9" i="9"/>
  <c r="O19" i="9"/>
  <c r="O26" i="9"/>
  <c r="N22" i="9"/>
  <c r="Q22" i="9" s="1"/>
  <c r="L44" i="9"/>
  <c r="L22" i="9"/>
  <c r="N44" i="9"/>
  <c r="Q44" i="9" s="1"/>
  <c r="V55" i="3"/>
  <c r="L17" i="6"/>
  <c r="V9" i="1"/>
  <c r="V21" i="1"/>
  <c r="V41" i="1"/>
  <c r="V25" i="1"/>
  <c r="V8" i="1"/>
  <c r="V32" i="1"/>
  <c r="V10" i="1"/>
  <c r="V33" i="1"/>
  <c r="V4" i="1"/>
  <c r="V36" i="1"/>
  <c r="V17" i="1"/>
  <c r="V37" i="1"/>
  <c r="V13" i="1"/>
  <c r="V18" i="1"/>
  <c r="V40" i="1"/>
  <c r="U66" i="1"/>
  <c r="V58" i="1"/>
  <c r="V51" i="1"/>
  <c r="V64" i="1"/>
  <c r="V57" i="1"/>
  <c r="V50" i="1"/>
  <c r="V56" i="1"/>
  <c r="V49" i="1"/>
  <c r="V48" i="1"/>
  <c r="V62" i="1"/>
  <c r="V54" i="1"/>
  <c r="V52" i="1"/>
  <c r="V55" i="1"/>
  <c r="V61" i="1"/>
  <c r="V59" i="1"/>
  <c r="V63" i="1"/>
  <c r="V60" i="1"/>
  <c r="V5" i="1"/>
  <c r="V53" i="1"/>
  <c r="V14" i="1"/>
  <c r="V22" i="1"/>
  <c r="V6" i="1"/>
  <c r="V15" i="1"/>
  <c r="V23" i="1"/>
  <c r="V34" i="1"/>
  <c r="V7" i="1"/>
  <c r="V16" i="1"/>
  <c r="V24" i="1"/>
  <c r="V35" i="1"/>
  <c r="V43" i="1"/>
  <c r="V11" i="1"/>
  <c r="V19" i="1"/>
  <c r="V26" i="1"/>
  <c r="V38" i="1"/>
  <c r="V12" i="1"/>
  <c r="V31" i="1"/>
  <c r="M44" i="10"/>
  <c r="M23" i="10"/>
  <c r="L43" i="10"/>
  <c r="L40" i="10"/>
  <c r="L22" i="10"/>
  <c r="L18" i="10"/>
  <c r="L23" i="10" s="1"/>
  <c r="L44" i="10" l="1"/>
  <c r="W21" i="3"/>
  <c r="W22" i="3"/>
  <c r="W23" i="3"/>
  <c r="W19" i="3"/>
  <c r="W20" i="3"/>
  <c r="W17" i="3"/>
  <c r="W18" i="3"/>
  <c r="O44" i="9"/>
  <c r="O22" i="9"/>
  <c r="W52" i="3"/>
  <c r="W36" i="3"/>
  <c r="W40" i="3"/>
  <c r="W38" i="3"/>
  <c r="W35" i="3"/>
  <c r="W47" i="3"/>
  <c r="W14" i="3"/>
  <c r="W46" i="3"/>
  <c r="W8" i="3"/>
  <c r="W48" i="3"/>
  <c r="W10" i="3"/>
  <c r="W53" i="3"/>
  <c r="W55" i="3"/>
  <c r="W9" i="3"/>
  <c r="W30" i="3"/>
  <c r="W28" i="3"/>
  <c r="W44" i="3"/>
  <c r="W33" i="3"/>
  <c r="W4" i="3"/>
  <c r="W29" i="3"/>
  <c r="W54" i="3"/>
  <c r="W24" i="3"/>
  <c r="W6" i="3"/>
  <c r="W5" i="3"/>
  <c r="W7" i="3"/>
  <c r="W12" i="3"/>
  <c r="W13" i="3"/>
  <c r="W26" i="3"/>
  <c r="W37" i="3"/>
  <c r="W16" i="3"/>
  <c r="W15" i="3"/>
  <c r="W42" i="3"/>
  <c r="W39" i="3"/>
  <c r="W31" i="3"/>
  <c r="W34" i="3"/>
  <c r="W25" i="3"/>
  <c r="W49" i="3"/>
  <c r="W27" i="3"/>
  <c r="W11" i="3"/>
  <c r="W45" i="3"/>
  <c r="W50" i="3"/>
  <c r="W41" i="3"/>
  <c r="W43" i="3"/>
  <c r="W32" i="3"/>
  <c r="W51" i="3"/>
  <c r="K46" i="6"/>
  <c r="K37" i="6"/>
  <c r="K16" i="6"/>
  <c r="K19" i="6" s="1"/>
  <c r="T53" i="3"/>
  <c r="T51" i="3"/>
  <c r="T44" i="3"/>
  <c r="T42" i="3"/>
  <c r="T36" i="3"/>
  <c r="T34" i="3"/>
  <c r="T32" i="3"/>
  <c r="R32" i="3"/>
  <c r="T30" i="3"/>
  <c r="T27" i="3"/>
  <c r="T15" i="3"/>
  <c r="T6" i="3"/>
  <c r="T4" i="3"/>
  <c r="S53" i="1"/>
  <c r="Q53" i="1"/>
  <c r="Q43" i="1"/>
  <c r="R34" i="1" s="1"/>
  <c r="Q26" i="1"/>
  <c r="R25" i="1" s="1"/>
  <c r="K41" i="11"/>
  <c r="K40" i="11"/>
  <c r="K39" i="11"/>
  <c r="K5" i="11"/>
  <c r="K7" i="11" s="1"/>
  <c r="L8" i="11" s="1"/>
  <c r="L12" i="11" s="1"/>
  <c r="R37" i="1" l="1"/>
  <c r="R18" i="1"/>
  <c r="T55" i="3"/>
  <c r="U21" i="3" s="1"/>
  <c r="K21" i="6"/>
  <c r="R8" i="1"/>
  <c r="K17" i="6"/>
  <c r="R10" i="1"/>
  <c r="R19" i="1"/>
  <c r="R26" i="1"/>
  <c r="R38" i="1"/>
  <c r="Q64" i="1"/>
  <c r="Q66" i="1" s="1"/>
  <c r="R11" i="1"/>
  <c r="R20" i="1"/>
  <c r="R31" i="1"/>
  <c r="R39" i="1"/>
  <c r="R13" i="1"/>
  <c r="R21" i="1"/>
  <c r="R32" i="1"/>
  <c r="R40" i="1"/>
  <c r="R4" i="1"/>
  <c r="R14" i="1"/>
  <c r="R22" i="1"/>
  <c r="R33" i="1"/>
  <c r="R41" i="1"/>
  <c r="R5" i="1"/>
  <c r="R15" i="1"/>
  <c r="R23" i="1"/>
  <c r="R6" i="1"/>
  <c r="R16" i="1"/>
  <c r="R24" i="1"/>
  <c r="R35" i="1"/>
  <c r="R43" i="1"/>
  <c r="R7" i="1"/>
  <c r="R17" i="1"/>
  <c r="R36" i="1"/>
  <c r="F39" i="11"/>
  <c r="F40" i="11"/>
  <c r="F41" i="11"/>
  <c r="G39" i="11"/>
  <c r="G40" i="11"/>
  <c r="G41" i="11"/>
  <c r="H39" i="11"/>
  <c r="H40" i="11"/>
  <c r="H41" i="11"/>
  <c r="I39" i="11"/>
  <c r="I40" i="11"/>
  <c r="I41" i="11"/>
  <c r="J39" i="11"/>
  <c r="J40" i="11"/>
  <c r="J41" i="11"/>
  <c r="I5" i="11"/>
  <c r="I7" i="11" s="1"/>
  <c r="H5" i="11"/>
  <c r="H7" i="11" s="1"/>
  <c r="G5" i="11"/>
  <c r="G7" i="11" s="1"/>
  <c r="F5" i="11"/>
  <c r="F7" i="11" s="1"/>
  <c r="J5" i="11"/>
  <c r="J7" i="11" s="1"/>
  <c r="K8" i="11" s="1"/>
  <c r="K12" i="11" s="1"/>
  <c r="U20" i="3" l="1"/>
  <c r="U23" i="3"/>
  <c r="U22" i="3"/>
  <c r="U19" i="3"/>
  <c r="U17" i="3"/>
  <c r="U18" i="3"/>
  <c r="U35" i="3"/>
  <c r="U51" i="3"/>
  <c r="U48" i="3"/>
  <c r="U4" i="3"/>
  <c r="U6" i="3"/>
  <c r="U39" i="3"/>
  <c r="U25" i="3"/>
  <c r="U26" i="3"/>
  <c r="U32" i="3"/>
  <c r="U45" i="3"/>
  <c r="U47" i="3"/>
  <c r="U10" i="3"/>
  <c r="U31" i="3"/>
  <c r="U37" i="3"/>
  <c r="U13" i="3"/>
  <c r="U40" i="3"/>
  <c r="U49" i="3"/>
  <c r="U55" i="3"/>
  <c r="U15" i="3"/>
  <c r="U8" i="3"/>
  <c r="U5" i="3"/>
  <c r="U29" i="3"/>
  <c r="U11" i="3"/>
  <c r="U41" i="3"/>
  <c r="U44" i="3"/>
  <c r="U38" i="3"/>
  <c r="U36" i="3"/>
  <c r="U33" i="3"/>
  <c r="U7" i="3"/>
  <c r="U9" i="3"/>
  <c r="U30" i="3"/>
  <c r="U43" i="3"/>
  <c r="U34" i="3"/>
  <c r="U14" i="3"/>
  <c r="U54" i="3"/>
  <c r="U12" i="3"/>
  <c r="U53" i="3"/>
  <c r="U52" i="3"/>
  <c r="U24" i="3"/>
  <c r="U46" i="3"/>
  <c r="U28" i="3"/>
  <c r="U16" i="3"/>
  <c r="U42" i="3"/>
  <c r="U50" i="3"/>
  <c r="U27" i="3"/>
  <c r="R62" i="1"/>
  <c r="R54" i="1"/>
  <c r="R61" i="1"/>
  <c r="R60" i="1"/>
  <c r="R59" i="1"/>
  <c r="R52" i="1"/>
  <c r="R58" i="1"/>
  <c r="R51" i="1"/>
  <c r="R64" i="1"/>
  <c r="R57" i="1"/>
  <c r="R50" i="1"/>
  <c r="R56" i="1"/>
  <c r="R49" i="1"/>
  <c r="R63" i="1"/>
  <c r="R55" i="1"/>
  <c r="R48" i="1"/>
  <c r="R53" i="1"/>
  <c r="J8" i="11"/>
  <c r="J12" i="11" s="1"/>
  <c r="F12" i="11"/>
  <c r="G8" i="11"/>
  <c r="G12" i="11" s="1"/>
  <c r="H8" i="11"/>
  <c r="H12" i="11" s="1"/>
  <c r="I8" i="11"/>
  <c r="I12" i="11" s="1"/>
  <c r="J37" i="6"/>
  <c r="I37" i="6"/>
  <c r="H37" i="6"/>
  <c r="G37" i="6"/>
  <c r="F37" i="6"/>
  <c r="E37" i="6"/>
  <c r="D37" i="6"/>
  <c r="C37" i="6"/>
  <c r="E40" i="10" l="1"/>
  <c r="F40" i="10"/>
  <c r="G40" i="10"/>
  <c r="H40" i="10"/>
  <c r="I40" i="10"/>
  <c r="J40" i="10"/>
  <c r="K40" i="10"/>
  <c r="E43" i="10"/>
  <c r="F43" i="10"/>
  <c r="G43" i="10"/>
  <c r="H43" i="10"/>
  <c r="I43" i="10"/>
  <c r="J43" i="10"/>
  <c r="K43" i="10"/>
  <c r="D40" i="10"/>
  <c r="D43" i="10"/>
  <c r="E22" i="10"/>
  <c r="F22" i="10"/>
  <c r="G22" i="10"/>
  <c r="H22" i="10"/>
  <c r="I22" i="10"/>
  <c r="J22" i="10"/>
  <c r="K22" i="10"/>
  <c r="E18" i="10"/>
  <c r="F18" i="10"/>
  <c r="G18" i="10"/>
  <c r="H18" i="10"/>
  <c r="I18" i="10"/>
  <c r="J18" i="10"/>
  <c r="K18" i="10"/>
  <c r="D22" i="10"/>
  <c r="D18" i="10"/>
  <c r="D23" i="10" s="1"/>
  <c r="D44" i="10" l="1"/>
  <c r="K44" i="10"/>
  <c r="K23" i="10"/>
  <c r="J44" i="10"/>
  <c r="I44" i="10"/>
  <c r="H44" i="10"/>
  <c r="G44" i="10"/>
  <c r="E44" i="10"/>
  <c r="F44" i="10"/>
  <c r="J23" i="10"/>
  <c r="I23" i="10"/>
  <c r="H23" i="10"/>
  <c r="G23" i="10"/>
  <c r="F23" i="10"/>
  <c r="E23" i="10"/>
  <c r="F24" i="10" s="1"/>
  <c r="K43" i="9"/>
  <c r="I43" i="9"/>
  <c r="G43" i="9"/>
  <c r="K42" i="9"/>
  <c r="I42" i="9"/>
  <c r="G42" i="9"/>
  <c r="J41" i="9"/>
  <c r="H41" i="9"/>
  <c r="F41" i="9"/>
  <c r="E41" i="9"/>
  <c r="D41" i="9"/>
  <c r="K39" i="9"/>
  <c r="I39" i="9"/>
  <c r="G39" i="9"/>
  <c r="K36" i="9"/>
  <c r="I36" i="9"/>
  <c r="G36" i="9"/>
  <c r="K35" i="9"/>
  <c r="I35" i="9"/>
  <c r="G35" i="9"/>
  <c r="K34" i="9"/>
  <c r="I34" i="9"/>
  <c r="G34" i="9"/>
  <c r="K33" i="9"/>
  <c r="I33" i="9"/>
  <c r="G33" i="9"/>
  <c r="K32" i="9"/>
  <c r="I32" i="9"/>
  <c r="G32" i="9"/>
  <c r="J31" i="9"/>
  <c r="H31" i="9"/>
  <c r="F31" i="9"/>
  <c r="E31" i="9"/>
  <c r="D31" i="9"/>
  <c r="K30" i="9"/>
  <c r="I30" i="9"/>
  <c r="G30" i="9"/>
  <c r="K29" i="9"/>
  <c r="I29" i="9"/>
  <c r="G29" i="9"/>
  <c r="K28" i="9"/>
  <c r="I28" i="9"/>
  <c r="G28" i="9"/>
  <c r="K27" i="9"/>
  <c r="I27" i="9"/>
  <c r="G27" i="9"/>
  <c r="J26" i="9"/>
  <c r="M26" i="9" s="1"/>
  <c r="H26" i="9"/>
  <c r="F26" i="9"/>
  <c r="E26" i="9"/>
  <c r="D26" i="9"/>
  <c r="M31" i="9" l="1"/>
  <c r="M41" i="9"/>
  <c r="L24" i="10"/>
  <c r="M24" i="10"/>
  <c r="K24" i="10"/>
  <c r="J24" i="10"/>
  <c r="I24" i="10"/>
  <c r="G24" i="10"/>
  <c r="H24" i="10"/>
  <c r="D44" i="9"/>
  <c r="G41" i="9"/>
  <c r="E44" i="9"/>
  <c r="F44" i="9"/>
  <c r="I41" i="9"/>
  <c r="G31" i="9"/>
  <c r="I31" i="9"/>
  <c r="G26" i="9"/>
  <c r="K41" i="9"/>
  <c r="K31" i="9"/>
  <c r="H44" i="9"/>
  <c r="J44" i="9"/>
  <c r="M44" i="9" s="1"/>
  <c r="I26" i="9"/>
  <c r="K26" i="9"/>
  <c r="K21" i="9"/>
  <c r="I21" i="9"/>
  <c r="G21" i="9"/>
  <c r="K20" i="9"/>
  <c r="I20" i="9"/>
  <c r="G20" i="9"/>
  <c r="J19" i="9"/>
  <c r="M19" i="9" s="1"/>
  <c r="H19" i="9"/>
  <c r="F19" i="9"/>
  <c r="E19" i="9"/>
  <c r="D19" i="9"/>
  <c r="K17" i="9"/>
  <c r="I17" i="9"/>
  <c r="G17" i="9"/>
  <c r="K14" i="9"/>
  <c r="I14" i="9"/>
  <c r="G14" i="9"/>
  <c r="K13" i="9"/>
  <c r="I13" i="9"/>
  <c r="G13" i="9"/>
  <c r="K12" i="9"/>
  <c r="I12" i="9"/>
  <c r="G12" i="9"/>
  <c r="K11" i="9"/>
  <c r="I11" i="9"/>
  <c r="G11" i="9"/>
  <c r="K10" i="9"/>
  <c r="I10" i="9"/>
  <c r="G10" i="9"/>
  <c r="J9" i="9"/>
  <c r="M9" i="9" s="1"/>
  <c r="H9" i="9"/>
  <c r="F9" i="9"/>
  <c r="E9" i="9"/>
  <c r="D9" i="9"/>
  <c r="K8" i="9"/>
  <c r="I8" i="9"/>
  <c r="G8" i="9"/>
  <c r="K7" i="9"/>
  <c r="I7" i="9"/>
  <c r="G7" i="9"/>
  <c r="K6" i="9"/>
  <c r="I6" i="9"/>
  <c r="G6" i="9"/>
  <c r="K5" i="9"/>
  <c r="I5" i="9"/>
  <c r="G5" i="9"/>
  <c r="J4" i="9"/>
  <c r="M4" i="9" s="1"/>
  <c r="H4" i="9"/>
  <c r="F4" i="9"/>
  <c r="E4" i="9"/>
  <c r="E22" i="9" s="1"/>
  <c r="D4" i="9"/>
  <c r="H22" i="9" l="1"/>
  <c r="D22" i="9"/>
  <c r="G19" i="9"/>
  <c r="G9" i="9"/>
  <c r="I9" i="9"/>
  <c r="G4" i="9"/>
  <c r="I19" i="9"/>
  <c r="K4" i="9"/>
  <c r="J22" i="9"/>
  <c r="M22" i="9" s="1"/>
  <c r="K19" i="9"/>
  <c r="G44" i="9"/>
  <c r="I44" i="9"/>
  <c r="K44" i="9"/>
  <c r="I4" i="9"/>
  <c r="K9" i="9"/>
  <c r="F22" i="9"/>
  <c r="G22" i="9" s="1"/>
  <c r="K22" i="9" l="1"/>
  <c r="I22" i="9"/>
  <c r="J46" i="6"/>
  <c r="J16" i="6"/>
  <c r="R53" i="3"/>
  <c r="R51" i="3"/>
  <c r="R44" i="3"/>
  <c r="R42" i="3"/>
  <c r="R36" i="3"/>
  <c r="R34" i="3"/>
  <c r="R30" i="3"/>
  <c r="R27" i="3"/>
  <c r="R15" i="3"/>
  <c r="R6" i="3"/>
  <c r="R4" i="3"/>
  <c r="S64" i="1"/>
  <c r="S43" i="1"/>
  <c r="S26" i="1"/>
  <c r="T12" i="1" l="1"/>
  <c r="S66" i="1"/>
  <c r="T26" i="1"/>
  <c r="J19" i="6"/>
  <c r="J21" i="6" s="1"/>
  <c r="J17" i="6"/>
  <c r="T40" i="1"/>
  <c r="R55" i="3"/>
  <c r="T35" i="1"/>
  <c r="T41" i="1"/>
  <c r="T33" i="1"/>
  <c r="T37" i="1"/>
  <c r="T31" i="1"/>
  <c r="T38" i="1"/>
  <c r="T43" i="1"/>
  <c r="T34" i="1"/>
  <c r="T39" i="1"/>
  <c r="T14" i="1"/>
  <c r="T8" i="1"/>
  <c r="T4" i="1"/>
  <c r="T22" i="1"/>
  <c r="T18" i="1"/>
  <c r="T6" i="1"/>
  <c r="T11" i="1"/>
  <c r="T16" i="1"/>
  <c r="T20" i="1"/>
  <c r="T24" i="1"/>
  <c r="T7" i="1"/>
  <c r="T13" i="1"/>
  <c r="T17" i="1"/>
  <c r="T21" i="1"/>
  <c r="T25" i="1"/>
  <c r="T32" i="1"/>
  <c r="T36" i="1"/>
  <c r="T5" i="1"/>
  <c r="T10" i="1"/>
  <c r="T15" i="1"/>
  <c r="T19" i="1"/>
  <c r="T23" i="1"/>
  <c r="S22" i="3" l="1"/>
  <c r="S20" i="3"/>
  <c r="S21" i="3"/>
  <c r="S23" i="3"/>
  <c r="S19" i="3"/>
  <c r="S17" i="3"/>
  <c r="S18" i="3"/>
  <c r="S6" i="3"/>
  <c r="S51" i="3"/>
  <c r="S36" i="3"/>
  <c r="S9" i="3"/>
  <c r="S35" i="3"/>
  <c r="S40" i="3"/>
  <c r="S53" i="3"/>
  <c r="S15" i="3"/>
  <c r="S13" i="3"/>
  <c r="S44" i="3"/>
  <c r="S10" i="3"/>
  <c r="S4" i="3"/>
  <c r="S55" i="3"/>
  <c r="S42" i="3"/>
  <c r="S32" i="3"/>
  <c r="S39" i="3"/>
  <c r="S34" i="3"/>
  <c r="S45" i="3"/>
  <c r="S27" i="3"/>
  <c r="S30" i="3"/>
  <c r="S16" i="3"/>
  <c r="S48" i="3"/>
  <c r="S14" i="3"/>
  <c r="S11" i="3"/>
  <c r="S5" i="3"/>
  <c r="S38" i="3"/>
  <c r="S54" i="3"/>
  <c r="S24" i="3"/>
  <c r="S49" i="3"/>
  <c r="S25" i="3"/>
  <c r="S43" i="3"/>
  <c r="S26" i="3"/>
  <c r="S33" i="3"/>
  <c r="S52" i="3"/>
  <c r="S28" i="3"/>
  <c r="S50" i="3"/>
  <c r="S29" i="3"/>
  <c r="S7" i="3"/>
  <c r="S31" i="3"/>
  <c r="S46" i="3"/>
  <c r="S8" i="3"/>
  <c r="S37" i="3"/>
  <c r="S12" i="3"/>
  <c r="S41" i="3"/>
  <c r="S47" i="3"/>
  <c r="T64" i="1"/>
  <c r="T61" i="1"/>
  <c r="T57" i="1"/>
  <c r="T50" i="1"/>
  <c r="T60" i="1"/>
  <c r="T56" i="1"/>
  <c r="T63" i="1"/>
  <c r="T59" i="1"/>
  <c r="T55" i="1"/>
  <c r="T52" i="1"/>
  <c r="T48" i="1"/>
  <c r="T62" i="1"/>
  <c r="T58" i="1"/>
  <c r="T54" i="1"/>
  <c r="T51" i="1"/>
  <c r="T49" i="1"/>
  <c r="T53" i="1"/>
  <c r="H46" i="6"/>
  <c r="H16" i="6"/>
  <c r="P53" i="3"/>
  <c r="P51" i="3"/>
  <c r="P44" i="3"/>
  <c r="P42" i="3"/>
  <c r="P36" i="3"/>
  <c r="P34" i="3"/>
  <c r="P32" i="3"/>
  <c r="P30" i="3"/>
  <c r="P27" i="3"/>
  <c r="P15" i="3"/>
  <c r="P6" i="3"/>
  <c r="P4" i="3"/>
  <c r="O53" i="1"/>
  <c r="O43" i="1"/>
  <c r="O26" i="1"/>
  <c r="H19" i="6" l="1"/>
  <c r="H21" i="6" s="1"/>
  <c r="H17" i="6"/>
  <c r="P26" i="1"/>
  <c r="P40" i="1"/>
  <c r="P55" i="3"/>
  <c r="P34" i="1"/>
  <c r="P41" i="1"/>
  <c r="P31" i="1"/>
  <c r="P37" i="1"/>
  <c r="P35" i="1"/>
  <c r="P33" i="1"/>
  <c r="P38" i="1"/>
  <c r="P43" i="1"/>
  <c r="P39" i="1"/>
  <c r="P32" i="1"/>
  <c r="P36" i="1"/>
  <c r="P7" i="1"/>
  <c r="P25" i="1"/>
  <c r="P16" i="1"/>
  <c r="P4" i="1"/>
  <c r="P11" i="1"/>
  <c r="P17" i="1"/>
  <c r="P22" i="1"/>
  <c r="P14" i="1"/>
  <c r="P20" i="1"/>
  <c r="P8" i="1"/>
  <c r="P21" i="1"/>
  <c r="P6" i="1"/>
  <c r="P13" i="1"/>
  <c r="P18" i="1"/>
  <c r="P24" i="1"/>
  <c r="O64" i="1"/>
  <c r="O66" i="1" s="1"/>
  <c r="P5" i="1"/>
  <c r="P10" i="1"/>
  <c r="P15" i="1"/>
  <c r="P19" i="1"/>
  <c r="P23" i="1"/>
  <c r="I46" i="6"/>
  <c r="C46" i="6"/>
  <c r="I16" i="6"/>
  <c r="I17" i="6" s="1"/>
  <c r="M53" i="1"/>
  <c r="M64" i="1" s="1"/>
  <c r="M66" i="1" s="1"/>
  <c r="M43" i="1"/>
  <c r="N40" i="1" s="1"/>
  <c r="M26" i="1"/>
  <c r="N25" i="1" s="1"/>
  <c r="Q4" i="3" l="1"/>
  <c r="I19" i="6"/>
  <c r="I21" i="6" s="1"/>
  <c r="Q32" i="3"/>
  <c r="Q54" i="3"/>
  <c r="Q48" i="3"/>
  <c r="Q38" i="3"/>
  <c r="Q35" i="3"/>
  <c r="Q16" i="3"/>
  <c r="Q13" i="3"/>
  <c r="Q9" i="3"/>
  <c r="Q49" i="3"/>
  <c r="Q30" i="3"/>
  <c r="Q24" i="3"/>
  <c r="Q10" i="3"/>
  <c r="Q47" i="3"/>
  <c r="Q41" i="3"/>
  <c r="Q37" i="3"/>
  <c r="Q34" i="3"/>
  <c r="Q29" i="3"/>
  <c r="Q26" i="3"/>
  <c r="Q15" i="3"/>
  <c r="Q12" i="3"/>
  <c r="Q8" i="3"/>
  <c r="Q5" i="3"/>
  <c r="Q52" i="3"/>
  <c r="Q45" i="3"/>
  <c r="Q42" i="3"/>
  <c r="Q39" i="3"/>
  <c r="Q33" i="3"/>
  <c r="Q27" i="3"/>
  <c r="Q14" i="3"/>
  <c r="Q6" i="3"/>
  <c r="Q55" i="3"/>
  <c r="Q50" i="3"/>
  <c r="Q46" i="3"/>
  <c r="Q43" i="3"/>
  <c r="Q40" i="3"/>
  <c r="Q31" i="3"/>
  <c r="Q28" i="3"/>
  <c r="Q25" i="3"/>
  <c r="Q11" i="3"/>
  <c r="Q7" i="3"/>
  <c r="Q51" i="3"/>
  <c r="Q53" i="3"/>
  <c r="Q44" i="3"/>
  <c r="Q36" i="3"/>
  <c r="P64" i="1"/>
  <c r="P61" i="1"/>
  <c r="P57" i="1"/>
  <c r="P50" i="1"/>
  <c r="P60" i="1"/>
  <c r="P56" i="1"/>
  <c r="P49" i="1"/>
  <c r="P63" i="1"/>
  <c r="P59" i="1"/>
  <c r="P52" i="1"/>
  <c r="P48" i="1"/>
  <c r="P62" i="1"/>
  <c r="P51" i="1"/>
  <c r="P55" i="1"/>
  <c r="P58" i="1"/>
  <c r="P54" i="1"/>
  <c r="P53" i="1"/>
  <c r="N18" i="1"/>
  <c r="N33" i="1"/>
  <c r="N37" i="1"/>
  <c r="N41" i="1"/>
  <c r="N4" i="1"/>
  <c r="N22" i="1"/>
  <c r="N8" i="1"/>
  <c r="N14" i="1"/>
  <c r="N64" i="1"/>
  <c r="N63" i="1"/>
  <c r="N59" i="1"/>
  <c r="N55" i="1"/>
  <c r="N52" i="1"/>
  <c r="N48" i="1"/>
  <c r="N61" i="1"/>
  <c r="N50" i="1"/>
  <c r="N60" i="1"/>
  <c r="N49" i="1"/>
  <c r="N62" i="1"/>
  <c r="N58" i="1"/>
  <c r="N54" i="1"/>
  <c r="N51" i="1"/>
  <c r="N57" i="1"/>
  <c r="N56" i="1"/>
  <c r="N53" i="1"/>
  <c r="N6" i="1"/>
  <c r="N11" i="1"/>
  <c r="N16" i="1"/>
  <c r="N20" i="1"/>
  <c r="N24" i="1"/>
  <c r="N31" i="1"/>
  <c r="N35" i="1"/>
  <c r="N39" i="1"/>
  <c r="N43" i="1"/>
  <c r="N5" i="1"/>
  <c r="N10" i="1"/>
  <c r="N15" i="1"/>
  <c r="N19" i="1"/>
  <c r="N23" i="1"/>
  <c r="N26" i="1"/>
  <c r="N34" i="1"/>
  <c r="N38" i="1"/>
  <c r="N7" i="1"/>
  <c r="N13" i="1"/>
  <c r="N17" i="1"/>
  <c r="N21" i="1"/>
  <c r="N32" i="1"/>
  <c r="N36" i="1"/>
  <c r="K53" i="1"/>
  <c r="I53" i="1"/>
  <c r="G53" i="1"/>
  <c r="G64" i="1" s="1"/>
  <c r="E53" i="1"/>
  <c r="E64" i="1" s="1"/>
  <c r="C53" i="1"/>
  <c r="C64" i="1" s="1"/>
  <c r="C43" i="1"/>
  <c r="D43" i="1" s="1"/>
  <c r="C26" i="1"/>
  <c r="D25" i="1" s="1"/>
  <c r="G43" i="1"/>
  <c r="H43" i="1" s="1"/>
  <c r="E43" i="1"/>
  <c r="F40" i="1" s="1"/>
  <c r="G26" i="1"/>
  <c r="H24" i="1" s="1"/>
  <c r="E26" i="1"/>
  <c r="F26" i="1" s="1"/>
  <c r="D57" i="1" l="1"/>
  <c r="C66" i="1"/>
  <c r="F51" i="1"/>
  <c r="E66" i="1"/>
  <c r="H57" i="1"/>
  <c r="G66" i="1"/>
  <c r="F57" i="1"/>
  <c r="D40" i="1"/>
  <c r="D32" i="1"/>
  <c r="D34" i="1"/>
  <c r="D37" i="1"/>
  <c r="D4" i="1"/>
  <c r="D13" i="1"/>
  <c r="D17" i="1"/>
  <c r="D7" i="1"/>
  <c r="D36" i="1"/>
  <c r="D41" i="1"/>
  <c r="D33" i="1"/>
  <c r="D38" i="1"/>
  <c r="D8" i="1"/>
  <c r="D64" i="1"/>
  <c r="D61" i="1"/>
  <c r="D56" i="1"/>
  <c r="D49" i="1"/>
  <c r="D60" i="1"/>
  <c r="D55" i="1"/>
  <c r="D52" i="1"/>
  <c r="D48" i="1"/>
  <c r="D63" i="1"/>
  <c r="D59" i="1"/>
  <c r="D54" i="1"/>
  <c r="D51" i="1"/>
  <c r="D62" i="1"/>
  <c r="D58" i="1"/>
  <c r="D50" i="1"/>
  <c r="D18" i="1"/>
  <c r="D10" i="1"/>
  <c r="D19" i="1"/>
  <c r="D26" i="1"/>
  <c r="D53" i="1"/>
  <c r="D14" i="1"/>
  <c r="D22" i="1"/>
  <c r="D5" i="1"/>
  <c r="D15" i="1"/>
  <c r="D23" i="1"/>
  <c r="D6" i="1"/>
  <c r="D11" i="1"/>
  <c r="D16" i="1"/>
  <c r="D20" i="1"/>
  <c r="D24" i="1"/>
  <c r="D31" i="1"/>
  <c r="D35" i="1"/>
  <c r="D39" i="1"/>
  <c r="D21" i="1"/>
  <c r="F55" i="1"/>
  <c r="F58" i="1"/>
  <c r="F53" i="1"/>
  <c r="F60" i="1"/>
  <c r="F50" i="1"/>
  <c r="F52" i="1"/>
  <c r="F48" i="1"/>
  <c r="F62" i="1"/>
  <c r="F32" i="1"/>
  <c r="F34" i="1"/>
  <c r="F6" i="1"/>
  <c r="F11" i="1"/>
  <c r="F16" i="1"/>
  <c r="F21" i="1"/>
  <c r="F5" i="1"/>
  <c r="F10" i="1"/>
  <c r="F15" i="1"/>
  <c r="F19" i="1"/>
  <c r="F7" i="1"/>
  <c r="F13" i="1"/>
  <c r="F17" i="1"/>
  <c r="F23" i="1"/>
  <c r="F4" i="1"/>
  <c r="F8" i="1"/>
  <c r="F14" i="1"/>
  <c r="F18" i="1"/>
  <c r="F25" i="1"/>
  <c r="H64" i="1"/>
  <c r="H63" i="1"/>
  <c r="H61" i="1"/>
  <c r="H59" i="1"/>
  <c r="H56" i="1"/>
  <c r="H54" i="1"/>
  <c r="H51" i="1"/>
  <c r="H49" i="1"/>
  <c r="H62" i="1"/>
  <c r="H60" i="1"/>
  <c r="H58" i="1"/>
  <c r="H55" i="1"/>
  <c r="H52" i="1"/>
  <c r="H50" i="1"/>
  <c r="H48" i="1"/>
  <c r="H5" i="1"/>
  <c r="H7" i="1"/>
  <c r="H10" i="1"/>
  <c r="H13" i="1"/>
  <c r="H15" i="1"/>
  <c r="H17" i="1"/>
  <c r="H19" i="1"/>
  <c r="H21" i="1"/>
  <c r="H23" i="1"/>
  <c r="H25" i="1"/>
  <c r="H26" i="1"/>
  <c r="H32" i="1"/>
  <c r="H34" i="1"/>
  <c r="H36" i="1"/>
  <c r="H38" i="1"/>
  <c r="H40" i="1"/>
  <c r="F43" i="1"/>
  <c r="H53" i="1"/>
  <c r="F64" i="1"/>
  <c r="F38" i="1"/>
  <c r="F20" i="1"/>
  <c r="F22" i="1"/>
  <c r="F24" i="1"/>
  <c r="F31" i="1"/>
  <c r="F33" i="1"/>
  <c r="F35" i="1"/>
  <c r="F37" i="1"/>
  <c r="F39" i="1"/>
  <c r="F41" i="1"/>
  <c r="F54" i="1"/>
  <c r="F56" i="1"/>
  <c r="F59" i="1"/>
  <c r="F61" i="1"/>
  <c r="F63" i="1"/>
  <c r="F36" i="1"/>
  <c r="F49" i="1"/>
  <c r="H4" i="1"/>
  <c r="H6" i="1"/>
  <c r="H8" i="1"/>
  <c r="H11" i="1"/>
  <c r="H14" i="1"/>
  <c r="H16" i="1"/>
  <c r="H18" i="1"/>
  <c r="H20" i="1"/>
  <c r="H22" i="1"/>
  <c r="H31" i="1"/>
  <c r="H33" i="1"/>
  <c r="H35" i="1"/>
  <c r="H37" i="1"/>
  <c r="H39" i="1"/>
  <c r="H41" i="1"/>
  <c r="G46" i="6"/>
  <c r="F46" i="6"/>
  <c r="E46" i="6"/>
  <c r="D46" i="6"/>
  <c r="E16" i="6"/>
  <c r="D16" i="6"/>
  <c r="C16" i="6"/>
  <c r="C17" i="6" s="1"/>
  <c r="G16" i="6"/>
  <c r="F16" i="6"/>
  <c r="N53" i="3"/>
  <c r="N51" i="3"/>
  <c r="N44" i="3"/>
  <c r="N42" i="3"/>
  <c r="N36" i="3"/>
  <c r="N34" i="3"/>
  <c r="N32" i="3"/>
  <c r="N30" i="3"/>
  <c r="N27" i="3"/>
  <c r="N15" i="3"/>
  <c r="N6" i="3"/>
  <c r="N4" i="3"/>
  <c r="D53" i="3"/>
  <c r="D51" i="3"/>
  <c r="D44" i="3"/>
  <c r="D42" i="3"/>
  <c r="D36" i="3"/>
  <c r="D34" i="3"/>
  <c r="D32" i="3"/>
  <c r="D30" i="3"/>
  <c r="D27" i="3"/>
  <c r="D15" i="3"/>
  <c r="D6" i="3"/>
  <c r="D4" i="3"/>
  <c r="F53" i="3"/>
  <c r="F51" i="3"/>
  <c r="F44" i="3"/>
  <c r="F42" i="3"/>
  <c r="F36" i="3"/>
  <c r="F34" i="3"/>
  <c r="F32" i="3"/>
  <c r="F30" i="3"/>
  <c r="F27" i="3"/>
  <c r="F15" i="3"/>
  <c r="F6" i="3"/>
  <c r="F4" i="3"/>
  <c r="H53" i="3"/>
  <c r="H51" i="3"/>
  <c r="H44" i="3"/>
  <c r="H42" i="3"/>
  <c r="H36" i="3"/>
  <c r="H34" i="3"/>
  <c r="H32" i="3"/>
  <c r="H30" i="3"/>
  <c r="H27" i="3"/>
  <c r="H15" i="3"/>
  <c r="H6" i="3"/>
  <c r="H4" i="3"/>
  <c r="E19" i="6" l="1"/>
  <c r="E21" i="6" s="1"/>
  <c r="E17" i="6"/>
  <c r="F19" i="6"/>
  <c r="F21" i="6" s="1"/>
  <c r="F17" i="6"/>
  <c r="D19" i="6"/>
  <c r="D21" i="6" s="1"/>
  <c r="D17" i="6"/>
  <c r="G19" i="6"/>
  <c r="G21" i="6" s="1"/>
  <c r="G17" i="6"/>
  <c r="N55" i="3"/>
  <c r="D55" i="3"/>
  <c r="F55" i="3"/>
  <c r="H55" i="3"/>
  <c r="J4" i="3"/>
  <c r="J6" i="3"/>
  <c r="J15" i="3"/>
  <c r="J27" i="3"/>
  <c r="J30" i="3"/>
  <c r="J32" i="3"/>
  <c r="J34" i="3"/>
  <c r="J36" i="3"/>
  <c r="J42" i="3"/>
  <c r="J44" i="3"/>
  <c r="J51" i="3"/>
  <c r="J53" i="3"/>
  <c r="L44" i="3"/>
  <c r="L51" i="3"/>
  <c r="L53" i="3"/>
  <c r="L36" i="3"/>
  <c r="L42" i="3"/>
  <c r="L34" i="3"/>
  <c r="L32" i="3"/>
  <c r="L30" i="3"/>
  <c r="L27" i="3"/>
  <c r="L15" i="3"/>
  <c r="L6" i="3"/>
  <c r="L4" i="3"/>
  <c r="I64" i="1"/>
  <c r="K64" i="1"/>
  <c r="K66" i="1" s="1"/>
  <c r="I43" i="1"/>
  <c r="J43" i="1" s="1"/>
  <c r="K43" i="1"/>
  <c r="I26" i="1"/>
  <c r="J26" i="1" s="1"/>
  <c r="K26" i="1"/>
  <c r="J57" i="1" l="1"/>
  <c r="I66" i="1"/>
  <c r="L6" i="1"/>
  <c r="L49" i="1"/>
  <c r="L57" i="1"/>
  <c r="L39" i="1"/>
  <c r="L48" i="1"/>
  <c r="L38" i="1"/>
  <c r="J31" i="1"/>
  <c r="L61" i="1"/>
  <c r="L56" i="1"/>
  <c r="L52" i="1"/>
  <c r="L31" i="1"/>
  <c r="L35" i="1"/>
  <c r="J35" i="1"/>
  <c r="L64" i="1"/>
  <c r="L60" i="1"/>
  <c r="L55" i="1"/>
  <c r="L51" i="1"/>
  <c r="L43" i="1"/>
  <c r="L34" i="1"/>
  <c r="J39" i="1"/>
  <c r="L63" i="1"/>
  <c r="L59" i="1"/>
  <c r="L54" i="1"/>
  <c r="L50" i="1"/>
  <c r="L62" i="1"/>
  <c r="L58" i="1"/>
  <c r="L53" i="1"/>
  <c r="G55" i="3"/>
  <c r="E51" i="3"/>
  <c r="O55" i="3"/>
  <c r="O48" i="3"/>
  <c r="O49" i="3"/>
  <c r="O52" i="3"/>
  <c r="O8" i="3"/>
  <c r="O14" i="3"/>
  <c r="O25" i="3"/>
  <c r="O54" i="3"/>
  <c r="O26" i="3"/>
  <c r="O24" i="3"/>
  <c r="O28" i="3"/>
  <c r="O6" i="3"/>
  <c r="O13" i="3"/>
  <c r="O29" i="3"/>
  <c r="O33" i="3"/>
  <c r="O47" i="3"/>
  <c r="O43" i="3"/>
  <c r="O51" i="3"/>
  <c r="O16" i="3"/>
  <c r="O34" i="3"/>
  <c r="O39" i="3"/>
  <c r="O4" i="3"/>
  <c r="O46" i="3"/>
  <c r="O44" i="3"/>
  <c r="O53" i="3"/>
  <c r="O35" i="3"/>
  <c r="O5" i="3"/>
  <c r="O41" i="3"/>
  <c r="O27" i="3"/>
  <c r="O42" i="3"/>
  <c r="O15" i="3"/>
  <c r="O7" i="3"/>
  <c r="O31" i="3"/>
  <c r="O50" i="3"/>
  <c r="O36" i="3"/>
  <c r="O32" i="3"/>
  <c r="O9" i="3"/>
  <c r="O38" i="3"/>
  <c r="O12" i="3"/>
  <c r="O10" i="3"/>
  <c r="O30" i="3"/>
  <c r="O45" i="3"/>
  <c r="O37" i="3"/>
  <c r="O11" i="3"/>
  <c r="O40" i="3"/>
  <c r="E44" i="3"/>
  <c r="E55" i="3"/>
  <c r="E52" i="3"/>
  <c r="E49" i="3"/>
  <c r="E45" i="3"/>
  <c r="E39" i="3"/>
  <c r="E33" i="3"/>
  <c r="E24" i="3"/>
  <c r="E14" i="3"/>
  <c r="E10" i="3"/>
  <c r="E48" i="3"/>
  <c r="E38" i="3"/>
  <c r="E35" i="3"/>
  <c r="E16" i="3"/>
  <c r="E13" i="3"/>
  <c r="E9" i="3"/>
  <c r="E47" i="3"/>
  <c r="E41" i="3"/>
  <c r="E37" i="3"/>
  <c r="E29" i="3"/>
  <c r="E26" i="3"/>
  <c r="E12" i="3"/>
  <c r="E8" i="3"/>
  <c r="E5" i="3"/>
  <c r="E50" i="3"/>
  <c r="E46" i="3"/>
  <c r="E43" i="3"/>
  <c r="E40" i="3"/>
  <c r="E36" i="3"/>
  <c r="E31" i="3"/>
  <c r="E28" i="3"/>
  <c r="E25" i="3"/>
  <c r="E11" i="3"/>
  <c r="E7" i="3"/>
  <c r="E4" i="3"/>
  <c r="E34" i="3"/>
  <c r="E32" i="3"/>
  <c r="E53" i="3"/>
  <c r="E15" i="3"/>
  <c r="E6" i="3"/>
  <c r="E27" i="3"/>
  <c r="E30" i="3"/>
  <c r="E42" i="3"/>
  <c r="G25" i="3"/>
  <c r="G47" i="3"/>
  <c r="G44" i="3"/>
  <c r="G40" i="3"/>
  <c r="G35" i="3"/>
  <c r="G27" i="3"/>
  <c r="G5" i="3"/>
  <c r="G14" i="3"/>
  <c r="G30" i="3"/>
  <c r="G29" i="3"/>
  <c r="G45" i="3"/>
  <c r="G32" i="3"/>
  <c r="G51" i="3"/>
  <c r="G4" i="3"/>
  <c r="G28" i="3"/>
  <c r="G43" i="3"/>
  <c r="G8" i="3"/>
  <c r="G34" i="3"/>
  <c r="G9" i="3"/>
  <c r="G38" i="3"/>
  <c r="G24" i="3"/>
  <c r="G49" i="3"/>
  <c r="G6" i="3"/>
  <c r="G15" i="3"/>
  <c r="G7" i="3"/>
  <c r="G31" i="3"/>
  <c r="G46" i="3"/>
  <c r="G12" i="3"/>
  <c r="G37" i="3"/>
  <c r="G13" i="3"/>
  <c r="G48" i="3"/>
  <c r="G33" i="3"/>
  <c r="G52" i="3"/>
  <c r="G53" i="3"/>
  <c r="G42" i="3"/>
  <c r="G11" i="3"/>
  <c r="G36" i="3"/>
  <c r="G50" i="3"/>
  <c r="G26" i="3"/>
  <c r="G41" i="3"/>
  <c r="G16" i="3"/>
  <c r="G10" i="3"/>
  <c r="G39" i="3"/>
  <c r="I30" i="3"/>
  <c r="L55" i="3"/>
  <c r="M29" i="3" s="1"/>
  <c r="I53" i="3"/>
  <c r="I51" i="3"/>
  <c r="I44" i="3"/>
  <c r="I42" i="3"/>
  <c r="I32" i="3"/>
  <c r="I52" i="3"/>
  <c r="I43" i="3"/>
  <c r="I34" i="3"/>
  <c r="I31" i="3"/>
  <c r="I26" i="3"/>
  <c r="I24" i="3"/>
  <c r="I4" i="3"/>
  <c r="I49" i="3"/>
  <c r="I47" i="3"/>
  <c r="I45" i="3"/>
  <c r="I36" i="3"/>
  <c r="I33" i="3"/>
  <c r="I14" i="3"/>
  <c r="I12" i="3"/>
  <c r="I8" i="3"/>
  <c r="I50" i="3"/>
  <c r="I48" i="3"/>
  <c r="I46" i="3"/>
  <c r="I41" i="3"/>
  <c r="I39" i="3"/>
  <c r="I37" i="3"/>
  <c r="I29" i="3"/>
  <c r="I13" i="3"/>
  <c r="I11" i="3"/>
  <c r="I9" i="3"/>
  <c r="I7" i="3"/>
  <c r="I35" i="3"/>
  <c r="I25" i="3"/>
  <c r="I16" i="3"/>
  <c r="I5" i="3"/>
  <c r="I40" i="3"/>
  <c r="I38" i="3"/>
  <c r="I28" i="3"/>
  <c r="I10" i="3"/>
  <c r="I6" i="3"/>
  <c r="I55" i="3"/>
  <c r="I27" i="3"/>
  <c r="I15" i="3"/>
  <c r="J55" i="3"/>
  <c r="J51" i="1"/>
  <c r="J55" i="1"/>
  <c r="J60" i="1"/>
  <c r="J64" i="1"/>
  <c r="J48" i="1"/>
  <c r="J52" i="1"/>
  <c r="J56" i="1"/>
  <c r="J61" i="1"/>
  <c r="J49" i="1"/>
  <c r="J53" i="1"/>
  <c r="J58" i="1"/>
  <c r="J62" i="1"/>
  <c r="J50" i="1"/>
  <c r="J54" i="1"/>
  <c r="J59" i="1"/>
  <c r="J63" i="1"/>
  <c r="L41" i="1"/>
  <c r="L37" i="1"/>
  <c r="L33" i="1"/>
  <c r="J32" i="1"/>
  <c r="J36" i="1"/>
  <c r="J40" i="1"/>
  <c r="L40" i="1"/>
  <c r="L36" i="1"/>
  <c r="L32" i="1"/>
  <c r="J33" i="1"/>
  <c r="J37" i="1"/>
  <c r="J41" i="1"/>
  <c r="J34" i="1"/>
  <c r="J38" i="1"/>
  <c r="J4" i="1"/>
  <c r="J8" i="1"/>
  <c r="J18" i="1"/>
  <c r="J6" i="1"/>
  <c r="J11" i="1"/>
  <c r="J16" i="1"/>
  <c r="J20" i="1"/>
  <c r="J24" i="1"/>
  <c r="J7" i="1"/>
  <c r="J13" i="1"/>
  <c r="J17" i="1"/>
  <c r="J21" i="1"/>
  <c r="J25" i="1"/>
  <c r="J14" i="1"/>
  <c r="J22" i="1"/>
  <c r="J5" i="1"/>
  <c r="J10" i="1"/>
  <c r="J15" i="1"/>
  <c r="J19" i="1"/>
  <c r="J23" i="1"/>
  <c r="L25" i="1"/>
  <c r="L21" i="1"/>
  <c r="L17" i="1"/>
  <c r="L13" i="1"/>
  <c r="L7" i="1"/>
  <c r="L4" i="1"/>
  <c r="L23" i="1"/>
  <c r="L19" i="1"/>
  <c r="L15" i="1"/>
  <c r="L10" i="1"/>
  <c r="L5" i="1"/>
  <c r="L26" i="1"/>
  <c r="L22" i="1"/>
  <c r="L18" i="1"/>
  <c r="L14" i="1"/>
  <c r="L8" i="1"/>
  <c r="L24" i="1"/>
  <c r="L20" i="1"/>
  <c r="L16" i="1"/>
  <c r="L11" i="1"/>
  <c r="M54" i="3" l="1"/>
  <c r="M5" i="3"/>
  <c r="M6" i="3"/>
  <c r="M43" i="3"/>
  <c r="M15" i="3"/>
  <c r="M26" i="3"/>
  <c r="M28" i="3"/>
  <c r="M4" i="3"/>
  <c r="M27" i="3"/>
  <c r="M44" i="3"/>
  <c r="M45" i="3"/>
  <c r="M8" i="3"/>
  <c r="M31" i="3"/>
  <c r="M47" i="3"/>
  <c r="M9" i="3"/>
  <c r="M32" i="3"/>
  <c r="M48" i="3"/>
  <c r="M34" i="3"/>
  <c r="M10" i="3"/>
  <c r="M33" i="3"/>
  <c r="M49" i="3"/>
  <c r="M30" i="3"/>
  <c r="M12" i="3"/>
  <c r="M51" i="3"/>
  <c r="M36" i="3"/>
  <c r="M42" i="3"/>
  <c r="M14" i="3"/>
  <c r="M37" i="3"/>
  <c r="M53" i="3"/>
  <c r="M38" i="3"/>
  <c r="M35" i="3"/>
  <c r="M13" i="3"/>
  <c r="M52" i="3"/>
  <c r="M16" i="3"/>
  <c r="M39" i="3"/>
  <c r="M55" i="3"/>
  <c r="M24" i="3"/>
  <c r="M40" i="3"/>
  <c r="M11" i="3"/>
  <c r="M50" i="3"/>
  <c r="M25" i="3"/>
  <c r="M41" i="3"/>
  <c r="M7" i="3"/>
  <c r="M46" i="3"/>
  <c r="K53" i="3"/>
  <c r="K49" i="3"/>
  <c r="K45" i="3"/>
  <c r="K41" i="3"/>
  <c r="K37" i="3"/>
  <c r="K33" i="3"/>
  <c r="K29" i="3"/>
  <c r="K25" i="3"/>
  <c r="K14" i="3"/>
  <c r="K10" i="3"/>
  <c r="K6" i="3"/>
  <c r="K52" i="3"/>
  <c r="K48" i="3"/>
  <c r="K44" i="3"/>
  <c r="K40" i="3"/>
  <c r="K36" i="3"/>
  <c r="K32" i="3"/>
  <c r="K28" i="3"/>
  <c r="K24" i="3"/>
  <c r="K13" i="3"/>
  <c r="K9" i="3"/>
  <c r="K5" i="3"/>
  <c r="K46" i="3"/>
  <c r="K42" i="3"/>
  <c r="K34" i="3"/>
  <c r="K26" i="3"/>
  <c r="K11" i="3"/>
  <c r="K55" i="3"/>
  <c r="K51" i="3"/>
  <c r="K47" i="3"/>
  <c r="K43" i="3"/>
  <c r="K39" i="3"/>
  <c r="K35" i="3"/>
  <c r="K31" i="3"/>
  <c r="K27" i="3"/>
  <c r="K16" i="3"/>
  <c r="K12" i="3"/>
  <c r="K8" i="3"/>
  <c r="K4" i="3"/>
  <c r="K50" i="3"/>
  <c r="K38" i="3"/>
  <c r="K30" i="3"/>
  <c r="K15" i="3"/>
  <c r="K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櫻井卓</author>
  </authors>
  <commentList>
    <comment ref="X5" authorId="0" shapeId="0" xr:uid="{18D66C8A-13D0-4F78-93AF-1E25516D39E8}">
      <text>
        <r>
          <rPr>
            <sz val="9"/>
            <color indexed="81"/>
            <rFont val="MS P ゴシック"/>
            <family val="3"/>
            <charset val="128"/>
          </rPr>
          <t>R2 ｺﾛﾅ減額10%
報酬 △4,335,800
期末 △1,950,480</t>
        </r>
      </text>
    </comment>
    <comment ref="P7" authorId="0" shapeId="0" xr:uid="{BD874738-165A-4C15-8B2A-87018E666F14}">
      <text>
        <r>
          <rPr>
            <sz val="9"/>
            <color indexed="81"/>
            <rFont val="MS P ゴシック"/>
            <family val="3"/>
            <charset val="128"/>
          </rPr>
          <t>基幹系ｼｽﾃﾑﾃﾞｰﾀ
切り出し業務委託
△80,298,000円
（皆減）</t>
        </r>
      </text>
    </comment>
    <comment ref="V7" authorId="0" shapeId="0" xr:uid="{8D74F16A-2E10-477A-9CA1-3DEB143AAAFF}">
      <text>
        <r>
          <rPr>
            <sz val="9"/>
            <color indexed="81"/>
            <rFont val="MS P ゴシック"/>
            <family val="3"/>
            <charset val="128"/>
          </rPr>
          <t>一般管理費人件費
R02 447,087,752
R01 382,104,401
ＨＰリニューアル
R02 25,355,000
庁舎管理委託
R02 81,136,106
R01 61,522,302</t>
        </r>
      </text>
    </comment>
    <comment ref="X7" authorId="0" shapeId="0" xr:uid="{BBE40806-39F0-4C5C-8F8B-0530D5887BE3}">
      <text>
        <r>
          <rPr>
            <sz val="9"/>
            <color indexed="81"/>
            <rFont val="MS P ゴシック"/>
            <family val="3"/>
            <charset val="128"/>
          </rPr>
          <t>職員人件費
R2 2,931,708,123
R3 2,989,575,180
PHV自動車等購入
R3 21,592,372皆増
公共施設整備基金
R3 200,000,000皆増</t>
        </r>
      </text>
    </comment>
    <comment ref="R8" authorId="0" shapeId="0" xr:uid="{7BCE548A-ADFE-4175-B212-A04FA5AD32E0}">
      <text>
        <r>
          <rPr>
            <sz val="9"/>
            <color indexed="81"/>
            <rFont val="MS P ゴシック"/>
            <family val="3"/>
            <charset val="128"/>
          </rPr>
          <t>ふるさと応援基金積立金
H29  22,862千円
H30 142,754千円</t>
        </r>
      </text>
    </comment>
    <comment ref="T8" authorId="0" shapeId="0" xr:uid="{F625F270-C187-4F51-8E28-6C541D965FA3}">
      <text>
        <r>
          <rPr>
            <sz val="9"/>
            <color indexed="81"/>
            <rFont val="MS P ゴシック"/>
            <family val="3"/>
            <charset val="128"/>
          </rPr>
          <t>ふるさと納税業務
H30 142,802,600
R01 339,216,742
基金積立業務
H30 387,399,689
R01 428,269,133</t>
        </r>
      </text>
    </comment>
    <comment ref="V8" authorId="0" shapeId="0" xr:uid="{2D29014D-AA78-485B-BD83-02D43A71773D}">
      <text>
        <r>
          <rPr>
            <sz val="9"/>
            <color indexed="81"/>
            <rFont val="MS P ゴシック"/>
            <family val="3"/>
            <charset val="128"/>
          </rPr>
          <t>特別定額給付金
R02 6,637,808,144
ふるさと納税業務
R02 601,609,449
R01 339,216,742
基金積立事業
R02 668,717,658
R01 428,717,658</t>
        </r>
      </text>
    </comment>
    <comment ref="X8" authorId="0" shapeId="0" xr:uid="{43F4F413-4C81-4435-8C81-7EABA2897CA6}">
      <text>
        <r>
          <rPr>
            <sz val="9"/>
            <color indexed="81"/>
            <rFont val="MS P ゴシック"/>
            <family val="3"/>
            <charset val="128"/>
          </rPr>
          <t>R2特別定額給付金
6,637,808,144皆減
ふるさと納税業務
R2 601,609,449
R3 887,507,647
基金積立事業
R2 668,717,658
R3 1,294,154,612</t>
        </r>
      </text>
    </comment>
    <comment ref="T9" authorId="0" shapeId="0" xr:uid="{B8D136FA-D516-43FF-AD42-4DD9D5B60561}">
      <text>
        <r>
          <rPr>
            <sz val="9"/>
            <color indexed="81"/>
            <rFont val="MS P ゴシック"/>
            <family val="3"/>
            <charset val="128"/>
          </rPr>
          <t>還付金・還付加算金
H30 46,320,481
R01 82,418,794
固定資産税業務
H31 21,317,157
R01 45,063,970</t>
        </r>
      </text>
    </comment>
    <comment ref="V9" authorId="0" shapeId="0" xr:uid="{38F4EC8F-006F-4D0D-8D01-E22A356BA84D}">
      <text>
        <r>
          <rPr>
            <sz val="9"/>
            <color indexed="81"/>
            <rFont val="MS P ゴシック"/>
            <family val="3"/>
            <charset val="128"/>
          </rPr>
          <t>法人市民税還付金
R02  8,653,000
R01 72,167,900</t>
        </r>
      </text>
    </comment>
    <comment ref="V10" authorId="0" shapeId="0" xr:uid="{AA6CF0DE-7DFA-4208-B0CC-657E52733571}">
      <text>
        <r>
          <rPr>
            <sz val="9"/>
            <color indexed="81"/>
            <rFont val="MS P ゴシック"/>
            <family val="3"/>
            <charset val="128"/>
          </rPr>
          <t>ﾏｲﾅﾝﾊﾞｰ関係業務
R02 28,444,600
R01  9,061,000
戸籍附票ｼｽﾃﾑ改修
R02 9,944,000</t>
        </r>
      </text>
    </comment>
    <comment ref="X10" authorId="0" shapeId="0" xr:uid="{4B894A8C-4280-4CE5-B10B-FA506A1BF28A}">
      <text>
        <r>
          <rPr>
            <sz val="9"/>
            <color indexed="81"/>
            <rFont val="MS P ゴシック"/>
            <family val="3"/>
            <charset val="128"/>
          </rPr>
          <t>個人番号ｶｰﾄﾞ業務
R2 28,444,600
R3 21,419,000
R2戸籍附票ｼｽﾃﾑ改修
①3,520,000皆減
②4,928,000皆減</t>
        </r>
      </text>
    </comment>
    <comment ref="N11" authorId="0" shapeId="0" xr:uid="{EF552462-F5FD-4AD5-BB53-BBB605560955}">
      <text>
        <r>
          <rPr>
            <sz val="9"/>
            <color indexed="81"/>
            <rFont val="MS P ゴシック"/>
            <family val="3"/>
            <charset val="128"/>
          </rPr>
          <t>駅東口駐車場用地購入
168,778,780円</t>
        </r>
      </text>
    </comment>
    <comment ref="T11" authorId="0" shapeId="0" xr:uid="{C8373021-385B-48F1-A9A5-772E9D52ED14}">
      <text>
        <r>
          <rPr>
            <sz val="9"/>
            <color indexed="81"/>
            <rFont val="MS P ゴシック"/>
            <family val="3"/>
            <charset val="128"/>
          </rPr>
          <t>職員人件費
H30 127,210,221
R01 113,409,867</t>
        </r>
      </text>
    </comment>
    <comment ref="X11" authorId="0" shapeId="0" xr:uid="{648D99D0-8560-418C-ABE0-84A970B77748}">
      <text>
        <r>
          <rPr>
            <sz val="9"/>
            <color indexed="81"/>
            <rFont val="MS P ゴシック"/>
            <family val="3"/>
            <charset val="128"/>
          </rPr>
          <t>自治会集会施設整備
R2 4,510,962
R3 10,320,700
路線バス運行支援
R2 1,200,000
R3 4,200,000
駅防犯ｶﾒﾗ設置
1,735,800皆増</t>
        </r>
      </text>
    </comment>
    <comment ref="T12" authorId="0" shapeId="0" xr:uid="{426C61BA-8D3C-492A-9ECA-1025E1DFDD4A}">
      <text>
        <r>
          <rPr>
            <sz val="9"/>
            <color indexed="81"/>
            <rFont val="MS P ゴシック"/>
            <family val="3"/>
            <charset val="128"/>
          </rPr>
          <t>県議 13,478,950
市　 40,681,490
参院 26,635,095
知事 19,210,468
参補 18,766,280</t>
        </r>
      </text>
    </comment>
    <comment ref="V12" authorId="0" shapeId="0" xr:uid="{1FB366A0-8F3D-4B80-9F86-2BA89D5AC230}">
      <text>
        <r>
          <rPr>
            <sz val="9"/>
            <color indexed="81"/>
            <rFont val="MS P ゴシック"/>
            <family val="3"/>
            <charset val="128"/>
          </rPr>
          <t>R01は選挙5回
118,772,283</t>
        </r>
      </text>
    </comment>
    <comment ref="X12" authorId="0" shapeId="0" xr:uid="{556C8410-A60C-443F-AE05-3F8B6BAF5DD3}">
      <text>
        <r>
          <rPr>
            <sz val="9"/>
            <color indexed="81"/>
            <rFont val="MS P ゴシック"/>
            <family val="3"/>
            <charset val="128"/>
          </rPr>
          <t>衆院選・最高裁
26,990,712皆増</t>
        </r>
      </text>
    </comment>
    <comment ref="T13" authorId="0" shapeId="0" xr:uid="{9F826CC0-FC37-4D88-90C5-E82A2D005A81}">
      <text>
        <r>
          <rPr>
            <sz val="9"/>
            <color indexed="81"/>
            <rFont val="MS P ゴシック"/>
            <family val="3"/>
            <charset val="128"/>
          </rPr>
          <t>職員人件費
H30  6,115,248
R01 10,621,664</t>
        </r>
      </text>
    </comment>
    <comment ref="V13" authorId="0" shapeId="0" xr:uid="{0B320438-9425-4A40-A74A-C4FDEB712440}">
      <text>
        <r>
          <rPr>
            <sz val="9"/>
            <color indexed="81"/>
            <rFont val="MS P ゴシック"/>
            <family val="3"/>
            <charset val="128"/>
          </rPr>
          <t>R02 国勢調査
27,268,857</t>
        </r>
      </text>
    </comment>
    <comment ref="X13" authorId="0" shapeId="0" xr:uid="{7C52A8B3-CF5B-4315-939D-D0B5BF79A7D7}">
      <text>
        <r>
          <rPr>
            <sz val="9"/>
            <color indexed="81"/>
            <rFont val="MS P ゴシック"/>
            <family val="3"/>
            <charset val="128"/>
          </rPr>
          <t>R2国勢調査
27,268,857皆減</t>
        </r>
      </text>
    </comment>
    <comment ref="R16" authorId="0" shapeId="0" xr:uid="{66867CDF-C503-48A3-AF06-99A4AEDC249A}">
      <text>
        <r>
          <rPr>
            <sz val="9"/>
            <color indexed="81"/>
            <rFont val="MS P ゴシック"/>
            <family val="3"/>
            <charset val="128"/>
          </rPr>
          <t>臨時福祉給付金等支給業務経費（皆減）
H29　110,252千円</t>
        </r>
      </text>
    </comment>
    <comment ref="T16" authorId="0" shapeId="0" xr:uid="{E911D4C0-109A-4C2A-95E6-5E0382B2F049}">
      <text>
        <r>
          <rPr>
            <sz val="9"/>
            <color indexed="81"/>
            <rFont val="MS P ゴシック"/>
            <family val="3"/>
            <charset val="128"/>
          </rPr>
          <t>障害者扶助費(訓練等給付)
+25,392,471
国庫等返納金
+31,307,193
後期高齢者広域連合
+32,574,925</t>
        </r>
      </text>
    </comment>
    <comment ref="V17" authorId="0" shapeId="0" xr:uid="{74DF5BFA-E9A0-4F6F-982A-DF1C12FE149C}">
      <text>
        <r>
          <rPr>
            <sz val="9"/>
            <color indexed="81"/>
            <rFont val="MS P ゴシック"/>
            <family val="3"/>
            <charset val="128"/>
          </rPr>
          <t>介護保険特別会計繰出金
R02 806,644,165
R01 661,214,793
後期高齢者特会繰り出し金
R02 142,149,396
R01 133,083,907</t>
        </r>
      </text>
    </comment>
    <comment ref="X17" authorId="0" shapeId="0" xr:uid="{F92C7820-749F-47D3-8C69-7895BA8F8462}">
      <text>
        <r>
          <rPr>
            <sz val="9"/>
            <color indexed="81"/>
            <rFont val="MS P ゴシック"/>
            <family val="3"/>
            <charset val="128"/>
          </rPr>
          <t>住民税非課税世帯等
臨時特別給付金
R3 484,930,260皆増</t>
        </r>
      </text>
    </comment>
    <comment ref="X18" authorId="0" shapeId="0" xr:uid="{C58F07BC-E41C-4A08-867D-16E1899A0AED}">
      <text>
        <r>
          <rPr>
            <sz val="9"/>
            <color indexed="81"/>
            <rFont val="MS P ゴシック"/>
            <family val="3"/>
            <charset val="128"/>
          </rPr>
          <t>介護給付費(扶)
R2 614,124,846
R3 648,226,116
訓練等給付(扶)
R2 281,170,391
R3 330,231,457
返納金
R2  8,240,712
R3 19,936,286</t>
        </r>
      </text>
    </comment>
    <comment ref="X19" authorId="0" shapeId="0" xr:uid="{D88D8587-8424-431D-B103-7E41822270D8}">
      <text>
        <r>
          <rPr>
            <sz val="9"/>
            <color indexed="81"/>
            <rFont val="MS P ゴシック"/>
            <family val="3"/>
            <charset val="128"/>
          </rPr>
          <t>地域密着型ｻ整備助成
R3 37,795,000皆増
福祉施設応援金
R3 14,400,000皆増
保険介護一体事業
R3 2,998,367皆増
後期高齢広域連合
R2 612,048,081
R3 667,642,889
後期高齢業務経費
R2 51,400,560
R3 57,305,302</t>
        </r>
      </text>
    </comment>
    <comment ref="X20" authorId="0" shapeId="0" xr:uid="{C6017EEC-4C7E-456F-B74E-6262B3AD3B5C}">
      <text>
        <r>
          <rPr>
            <sz val="9"/>
            <color indexed="81"/>
            <rFont val="MS P ゴシック"/>
            <family val="3"/>
            <charset val="128"/>
          </rPr>
          <t>健康増進ｾﾝﾀｰ
指定管理委託料
R2 41,025,000
R3 42,333,516
耐震診断委託
R2 1,980,000皆減
ｶｰﾍﾟｯﾄ張替工事
R2 1,782,000皆減
備品購入費
R2 770,674皆減</t>
        </r>
      </text>
    </comment>
    <comment ref="X21" authorId="0" shapeId="0" xr:uid="{960F77C7-86DD-4235-826D-B7821C201ED4}">
      <text>
        <r>
          <rPr>
            <sz val="9"/>
            <color indexed="81"/>
            <rFont val="MS P ゴシック"/>
            <family val="3"/>
            <charset val="128"/>
          </rPr>
          <t>人件費
R2 21,608,182
R3 24,061,935</t>
        </r>
      </text>
    </comment>
    <comment ref="X23" authorId="0" shapeId="0" xr:uid="{0ADFFB83-6025-49B5-B411-AD3AC6848D61}">
      <text>
        <r>
          <rPr>
            <sz val="9"/>
            <color indexed="81"/>
            <rFont val="MS P ゴシック"/>
            <family val="3"/>
            <charset val="128"/>
          </rPr>
          <t>あすなろ学園
空調設備借上料
R2 1,890,000皆減</t>
        </r>
      </text>
    </comment>
    <comment ref="T24" authorId="0" shapeId="0" xr:uid="{E4842FF1-EB97-41A8-8DFA-8CF05A399729}">
      <text>
        <r>
          <rPr>
            <sz val="9"/>
            <color indexed="81"/>
            <rFont val="MS P ゴシック"/>
            <family val="3"/>
            <charset val="128"/>
          </rPr>
          <t>障害児国庫負担金返納
R01 19,658,799
民間保育所建設補助金
R01 103,845,000
施設型給付費
H30 207,897,600
R01 453,560,459</t>
        </r>
      </text>
    </comment>
    <comment ref="X24" authorId="0" shapeId="0" xr:uid="{63D16268-AB2D-49A8-80E5-CBF141530D84}">
      <text>
        <r>
          <rPr>
            <sz val="9"/>
            <color indexed="81"/>
            <rFont val="MS P ゴシック"/>
            <family val="3"/>
            <charset val="128"/>
          </rPr>
          <t>ｺﾛﾅ関連特別給付金
R2 176,880,000
R3 910,150,000
児童施設運営費
R2 1,263,296,100
R3 1,305,779,687
保育所給食委託
R3 19,707,600皆増
深井保育所屋根改修
R3 23,617,000皆増
新中央保育所整備
R3 38,837,500皆増</t>
        </r>
      </text>
    </comment>
    <comment ref="X25" authorId="0" shapeId="0" xr:uid="{30844650-CC90-4989-98AA-AB8DC9EE312A}">
      <text>
        <r>
          <rPr>
            <sz val="9"/>
            <color indexed="81"/>
            <rFont val="MS P ゴシック"/>
            <family val="3"/>
            <charset val="128"/>
          </rPr>
          <t>返納金
R2 58,642,688
R3 27,700,430
扶助費
R2 1,094,709,507
R3 1,113,736,097</t>
        </r>
      </text>
    </comment>
    <comment ref="X26" authorId="0" shapeId="0" xr:uid="{1DFC8720-1F7E-4598-B40A-6DDC8CBF8977}">
      <text>
        <r>
          <rPr>
            <sz val="9"/>
            <color indexed="81"/>
            <rFont val="MS P ゴシック"/>
            <family val="3"/>
            <charset val="128"/>
          </rPr>
          <t>災害見舞金(火災)
R3 350,000皆増</t>
        </r>
      </text>
    </comment>
    <comment ref="R28" authorId="0" shapeId="0" xr:uid="{444A9681-6E09-4DAA-8A45-BF671A631126}">
      <text>
        <r>
          <rPr>
            <sz val="9"/>
            <color indexed="81"/>
            <rFont val="MS P ゴシック"/>
            <family val="3"/>
            <charset val="128"/>
          </rPr>
          <t>埼玉県中央地区小児二次救急医療運営費補助金　
42,340千円（皆増）
幹事市持ち回り</t>
        </r>
      </text>
    </comment>
    <comment ref="X28" authorId="0" shapeId="0" xr:uid="{CCC9909C-E337-426A-ABAD-9035FA7D4405}">
      <text>
        <r>
          <rPr>
            <sz val="9"/>
            <color indexed="81"/>
            <rFont val="MS P ゴシック"/>
            <family val="3"/>
            <charset val="128"/>
          </rPr>
          <t>新型ｺﾛﾅﾜｸﾁﾝ接種
R2  14,583,768
R3 540,726,326
新型ｺﾛﾅ関連事業
R2 15,250,338皆減
予防接種業務経費
R2 197,959,060
R3 163,850,337
水道料金軽減
R2 40,248,250皆減</t>
        </r>
      </text>
    </comment>
    <comment ref="N29" authorId="0" shapeId="0" xr:uid="{00000000-0006-0000-0200-000001000000}">
      <text>
        <r>
          <rPr>
            <sz val="9"/>
            <color indexed="81"/>
            <rFont val="MS P ゴシック"/>
            <family val="3"/>
            <charset val="128"/>
          </rPr>
          <t>新焼却場積立
250,000,000円</t>
        </r>
      </text>
    </comment>
    <comment ref="P29" authorId="0" shapeId="0" xr:uid="{825AC4A7-519E-4BF5-B79D-4080A1C7B16B}">
      <text>
        <r>
          <rPr>
            <sz val="9"/>
            <color indexed="81"/>
            <rFont val="MS P ゴシック"/>
            <family val="3"/>
            <charset val="128"/>
          </rPr>
          <t>新焼却場積立
△149,777,397円</t>
        </r>
      </text>
    </comment>
    <comment ref="X29" authorId="0" shapeId="0" xr:uid="{0A19F6C3-46D9-4D62-8E7E-DBEAECE4985F}">
      <text>
        <r>
          <rPr>
            <sz val="9"/>
            <color indexed="81"/>
            <rFont val="MS P ゴシック"/>
            <family val="3"/>
            <charset val="128"/>
          </rPr>
          <t>新施設基金積立金
R2 100,000,000
R3  50,000,000</t>
        </r>
      </text>
    </comment>
    <comment ref="T33" authorId="0" shapeId="0" xr:uid="{8A317E12-EED9-4192-9B13-03B3556D7AFC}">
      <text>
        <r>
          <rPr>
            <sz val="9"/>
            <color indexed="81"/>
            <rFont val="MS P ゴシック"/>
            <family val="3"/>
            <charset val="128"/>
          </rPr>
          <t>農業ふれあいセンター整備事業
工事費 148,940,000</t>
        </r>
      </text>
    </comment>
    <comment ref="V33" authorId="0" shapeId="0" xr:uid="{302C6BEA-31A3-470B-9CA1-0717C08115BD}">
      <text>
        <r>
          <rPr>
            <sz val="9"/>
            <color indexed="81"/>
            <rFont val="MS P ゴシック"/>
            <family val="3"/>
            <charset val="128"/>
          </rPr>
          <t>農業ふれあい△156,291</t>
        </r>
      </text>
    </comment>
    <comment ref="R35" authorId="0" shapeId="0" xr:uid="{8D6E34D8-BB18-442C-9588-70724C36D5DE}">
      <text>
        <r>
          <rPr>
            <sz val="9"/>
            <color indexed="81"/>
            <rFont val="MS P ゴシック"/>
            <family val="3"/>
            <charset val="128"/>
          </rPr>
          <t>企業誘致促進に関する施設設置奨励金
（グリコ奨励金）
△91,433千円　皆減</t>
        </r>
      </text>
    </comment>
    <comment ref="T35" authorId="0" shapeId="0" xr:uid="{A65A8EF8-1831-476F-A189-7FF686B21502}">
      <text>
        <r>
          <rPr>
            <sz val="9"/>
            <color indexed="81"/>
            <rFont val="MS P ゴシック"/>
            <family val="3"/>
            <charset val="128"/>
          </rPr>
          <t xml:space="preserve">プレミアム付商品券業務
74,533,583
</t>
        </r>
      </text>
    </comment>
    <comment ref="V35" authorId="0" shapeId="0" xr:uid="{FABFF0B5-E1AB-4AC5-B69C-65B7E43F3937}">
      <text>
        <r>
          <rPr>
            <sz val="9"/>
            <color indexed="81"/>
            <rFont val="MS P ゴシック"/>
            <family val="3"/>
            <charset val="128"/>
          </rPr>
          <t>新型ｺﾛﾅ対策 +92,568
宵まつり△7,400
ﾌﾟﾚﾐｱﾑ商品券△74,534</t>
        </r>
      </text>
    </comment>
    <comment ref="X35" authorId="0" shapeId="0" xr:uid="{62C7972C-DA95-4046-ACBE-F1A529C87003}">
      <text>
        <r>
          <rPr>
            <sz val="9"/>
            <color indexed="81"/>
            <rFont val="MS P ゴシック"/>
            <family val="3"/>
            <charset val="128"/>
          </rPr>
          <t>ｷｬｯｼｭﾚｽ型消費活性化
R2 26,753,654
R3 54,616,279
安心宣言飲食店ﾌﾟﾗｽ
R3 16,713,056皆増
ﾌﾟﾚﾐｱﾑ商品券
R3 97,528,616皆増
中小事業者支援給付金
R2 27,308,729皆減
創業者応援持続化給付金
R2 8,400,000皆減</t>
        </r>
      </text>
    </comment>
    <comment ref="T37" authorId="0" shapeId="0" xr:uid="{AD77BBA5-886F-4082-BBB2-F20A05924BCC}">
      <text>
        <r>
          <rPr>
            <sz val="9"/>
            <color indexed="81"/>
            <rFont val="MS P ゴシック"/>
            <family val="3"/>
            <charset val="128"/>
          </rPr>
          <t>道路情報管理システム
H30 12,636,000
R01 17,473,640
建築確認データ管理システム
R01新 8,470,000</t>
        </r>
      </text>
    </comment>
    <comment ref="V37" authorId="0" shapeId="0" xr:uid="{672620FA-76F7-4C6F-9E57-9144D884980E}">
      <text>
        <r>
          <rPr>
            <sz val="9"/>
            <color indexed="81"/>
            <rFont val="MS P ゴシック"/>
            <family val="3"/>
            <charset val="128"/>
          </rPr>
          <t>道路情報管理システム委託
R02 12,375,000
R01 17,473,640
建築確認DATA管理ｼｽﾃﾑ
R01 8,470,000皆減</t>
        </r>
      </text>
    </comment>
    <comment ref="X37" authorId="0" shapeId="0" xr:uid="{3C82C266-918A-4F75-B88B-E21E92AE85CB}">
      <text>
        <r>
          <rPr>
            <sz val="9"/>
            <color indexed="81"/>
            <rFont val="MS P ゴシック"/>
            <family val="3"/>
            <charset val="128"/>
          </rPr>
          <t>人件費
R2 69,887,404
R3 61,645,116</t>
        </r>
      </text>
    </comment>
    <comment ref="R38" authorId="0" shapeId="0" xr:uid="{4BB7EB7B-2397-4801-8007-96E40278AF25}">
      <text>
        <r>
          <rPr>
            <sz val="9"/>
            <color indexed="81"/>
            <rFont val="MS P ゴシック"/>
            <family val="3"/>
            <charset val="128"/>
          </rPr>
          <t>道路維持事業経費
H29 142,764千円
H30 228,103千円</t>
        </r>
      </text>
    </comment>
    <comment ref="T38" authorId="0" shapeId="0" xr:uid="{DD187DCE-40B8-4464-97B0-5C3F304043EB}">
      <text>
        <r>
          <rPr>
            <sz val="9"/>
            <color indexed="81"/>
            <rFont val="MS P ゴシック"/>
            <family val="3"/>
            <charset val="128"/>
          </rPr>
          <t>道路維持事業経費
H30 195,933,547
R01 132,336,715</t>
        </r>
      </text>
    </comment>
    <comment ref="V38" authorId="0" shapeId="0" xr:uid="{17DD6F6D-5613-4659-B768-5B286B1E41D9}">
      <text>
        <r>
          <rPr>
            <sz val="9"/>
            <color indexed="81"/>
            <rFont val="MS P ゴシック"/>
            <family val="3"/>
            <charset val="128"/>
          </rPr>
          <t>道路維持事業経費
R02 182,957,348
R01 132,336,715</t>
        </r>
      </text>
    </comment>
    <comment ref="X38" authorId="0" shapeId="0" xr:uid="{C706C0C8-7235-45D2-943F-91A8F9BB8AFC}">
      <text>
        <r>
          <rPr>
            <sz val="9"/>
            <color indexed="81"/>
            <rFont val="MS P ゴシック"/>
            <family val="3"/>
            <charset val="128"/>
          </rPr>
          <t>道路維持事業経費
R2 182,957,348
R3  86,251,559
道路新設改良経費
R2 41,111,062
R3 69,549,384
（北本2,4交差点）</t>
        </r>
      </text>
    </comment>
    <comment ref="T39" authorId="0" shapeId="0" xr:uid="{28A5A2D3-3C69-4B22-9558-1B66DDD5F30C}">
      <text>
        <r>
          <rPr>
            <sz val="9"/>
            <color indexed="81"/>
            <rFont val="MS P ゴシック"/>
            <family val="3"/>
            <charset val="128"/>
          </rPr>
          <t>水路維持補修工事
H30 10,123,790
R01  8,633,006</t>
        </r>
      </text>
    </comment>
    <comment ref="V39" authorId="0" shapeId="0" xr:uid="{6D837400-B530-43E4-B31A-7D69199A2843}">
      <text>
        <r>
          <rPr>
            <sz val="9"/>
            <color indexed="81"/>
            <rFont val="MS P ゴシック"/>
            <family val="3"/>
            <charset val="128"/>
          </rPr>
          <t>水路維持補修工事
R02 17,954,200
R01  8,633,006</t>
        </r>
      </text>
    </comment>
    <comment ref="X39" authorId="0" shapeId="0" xr:uid="{F72BBA00-1FF3-40CF-8FEC-296E97100F82}">
      <text>
        <r>
          <rPr>
            <sz val="9"/>
            <color indexed="81"/>
            <rFont val="MS P ゴシック"/>
            <family val="3"/>
            <charset val="128"/>
          </rPr>
          <t>水路維持補修工事
R2 17,954,200
R3  3,852,200</t>
        </r>
      </text>
    </comment>
    <comment ref="N40" authorId="0" shapeId="0" xr:uid="{00000000-0006-0000-0200-000002000000}">
      <text>
        <r>
          <rPr>
            <sz val="9"/>
            <color indexed="81"/>
            <rFont val="MS P ゴシック"/>
            <family val="3"/>
            <charset val="128"/>
          </rPr>
          <t>防球ネット
155,461,680円</t>
        </r>
      </text>
    </comment>
    <comment ref="P40" authorId="0" shapeId="0" xr:uid="{6156338A-4594-4DD6-8A8C-9BE90FDCB809}">
      <text>
        <r>
          <rPr>
            <sz val="9"/>
            <color indexed="81"/>
            <rFont val="MS P ゴシック"/>
            <family val="3"/>
            <charset val="128"/>
          </rPr>
          <t>中央通線整備事業
＋116,902,258円
公共下水道
＋108,823,000円
深井スポーツ広場
207,565,600円</t>
        </r>
      </text>
    </comment>
    <comment ref="R40" authorId="0" shapeId="0" xr:uid="{7D7BA181-B82C-48FD-A8DF-A8063F6A95C1}">
      <text>
        <r>
          <rPr>
            <sz val="9"/>
            <color indexed="81"/>
            <rFont val="MS P ゴシック"/>
            <family val="3"/>
            <charset val="128"/>
          </rPr>
          <t>街路事業経費
H29 140,404千円
H30  36,174千円
 中央通線電線共同溝
都市公園整備費
H29 271,926千円
H30   1,303千円
 深井ｽﾎﾟｰﾂ広場公有地化
 圏央道上部公園整備</t>
        </r>
      </text>
    </comment>
    <comment ref="T40" authorId="0" shapeId="0" xr:uid="{BD3197F8-BE1F-44D1-ACEA-D421F8552CDB}">
      <text>
        <r>
          <rPr>
            <sz val="9"/>
            <color indexed="81"/>
            <rFont val="MS P ゴシック"/>
            <family val="3"/>
            <charset val="128"/>
          </rPr>
          <t>南部地域整備基金積立
H30  5,000,000
R01 55,000,000
中央通線整備事業
H30  36,174,233
R01 153,821,020
宮内緑地公園公有地化
R01 157,728,920</t>
        </r>
      </text>
    </comment>
    <comment ref="V40" authorId="0" shapeId="0" xr:uid="{2758A90A-C3EE-41A3-8926-DE58E0D102DF}">
      <text>
        <r>
          <rPr>
            <sz val="9"/>
            <color indexed="81"/>
            <rFont val="MS P ゴシック"/>
            <family val="3"/>
            <charset val="128"/>
          </rPr>
          <t>宮内緑地公有地化
R01 164,282,292
公共下水道
R02 378,441,000
R01 430,005,000</t>
        </r>
      </text>
    </comment>
    <comment ref="X40" authorId="0" shapeId="0" xr:uid="{3950ACC3-5067-4F87-B9A8-4A11FE63C197}">
      <text>
        <r>
          <rPr>
            <sz val="9"/>
            <color indexed="81"/>
            <rFont val="MS P ゴシック"/>
            <family val="3"/>
            <charset val="128"/>
          </rPr>
          <t>南部基金積立
R2 50,000,000
R3 80,000,000
中央通線整備事業
R2 97,747,866
R3 47,297,900
公共下水道
R2 378,441,000
R3 340,603,000
久保繰出金
R2 51,616,492
R3 80,456,407</t>
        </r>
      </text>
    </comment>
    <comment ref="X41" authorId="0" shapeId="0" xr:uid="{CC72E7C9-D1FF-4B9B-92CD-1E8EEF2003F4}">
      <text>
        <r>
          <rPr>
            <sz val="9"/>
            <color indexed="81"/>
            <rFont val="MS P ゴシック"/>
            <family val="3"/>
            <charset val="128"/>
          </rPr>
          <t xml:space="preserve">工事費
R2 3,553,000
R3   326,700
</t>
        </r>
      </text>
    </comment>
    <comment ref="R43" authorId="0" shapeId="0" xr:uid="{9251B633-E02A-41F1-8B40-3E4ECD8BCFBB}">
      <text>
        <r>
          <rPr>
            <sz val="9"/>
            <color indexed="81"/>
            <rFont val="MS P ゴシック"/>
            <family val="3"/>
            <charset val="128"/>
          </rPr>
          <t>人件費　　△3,000万円
ポンプ車　△1,987万円</t>
        </r>
      </text>
    </comment>
    <comment ref="T43" authorId="0" shapeId="0" xr:uid="{47B80EA7-7217-495C-8639-364F6062FCFC}">
      <text>
        <r>
          <rPr>
            <sz val="9"/>
            <color indexed="81"/>
            <rFont val="MS P ゴシック"/>
            <family val="3"/>
            <charset val="128"/>
          </rPr>
          <t xml:space="preserve">消防団第１・５分団詰所建替え工事
H30  2,365,200
R01 58,377,000
</t>
        </r>
      </text>
    </comment>
    <comment ref="V43" authorId="0" shapeId="0" xr:uid="{C368FF96-D99C-4C9D-A3B7-F826D1AFAD84}">
      <text>
        <r>
          <rPr>
            <sz val="9"/>
            <color indexed="81"/>
            <rFont val="MS P ゴシック"/>
            <family val="3"/>
            <charset val="128"/>
          </rPr>
          <t>分団小屋建替え△58,377
無線ﾃﾞｼﾞﾀﾙ化△64,900
災害備蓄品+31,840</t>
        </r>
      </text>
    </comment>
    <comment ref="T45" authorId="0" shapeId="0" xr:uid="{997F4600-6234-4C14-9A1E-4D12946FE80C}">
      <text>
        <r>
          <rPr>
            <sz val="9"/>
            <color indexed="81"/>
            <rFont val="MS P ゴシック"/>
            <family val="3"/>
            <charset val="128"/>
          </rPr>
          <t>学校水泳指導民間委託
R01 2,465,001</t>
        </r>
      </text>
    </comment>
    <comment ref="V45" authorId="0" shapeId="0" xr:uid="{1993690C-3FCC-4AD8-B85B-41FEA1B347B2}">
      <text>
        <r>
          <rPr>
            <sz val="9"/>
            <color indexed="81"/>
            <rFont val="MS P ゴシック"/>
            <family val="3"/>
            <charset val="128"/>
          </rPr>
          <t>教育ｾﾝﾀｰ解体 19,847（皆増）
教科書指導書購入（デジタル教科書）33,833(ほぼ皆増)</t>
        </r>
      </text>
    </comment>
    <comment ref="X45" authorId="0" shapeId="0" xr:uid="{1A2AB58B-C8BE-4C7E-8A5C-C5C35283CFFB}">
      <text>
        <r>
          <rPr>
            <sz val="9"/>
            <color indexed="81"/>
            <rFont val="MS P ゴシック"/>
            <family val="3"/>
            <charset val="128"/>
          </rPr>
          <t>校務支援SYS運用
R2 33,916,524
R3 26,441,897
ﾃﾞｼﾞﾀﾙ教科書購入
R2 33,832,906
R3 10,000,957
教育ｾﾝﾀｰ解体工事
R2 19,847,000皆減</t>
        </r>
      </text>
    </comment>
    <comment ref="R46" authorId="0" shapeId="0" xr:uid="{86FCD440-9602-47EF-BC1A-EBA89D40EF25}">
      <text>
        <r>
          <rPr>
            <sz val="9"/>
            <color indexed="81"/>
            <rFont val="MS P ゴシック"/>
            <family val="3"/>
            <charset val="128"/>
          </rPr>
          <t>学校施設整備事業経費
H29  49,754千円
H30 132,802千円
うち 34,919千円は繰越</t>
        </r>
      </text>
    </comment>
    <comment ref="T46" authorId="0" shapeId="0" xr:uid="{D08588EB-7309-4022-9A0D-A2D31B4C176E}">
      <text>
        <r>
          <rPr>
            <sz val="9"/>
            <color indexed="81"/>
            <rFont val="MS P ゴシック"/>
            <family val="3"/>
            <charset val="128"/>
          </rPr>
          <t>学校施設整備事業
H30 132,802,147
R01  26,905,460
【終了(千円)】
石戸照明改修 17,636
東外壁改修　 56,041
中丸東屋上   34,108</t>
        </r>
      </text>
    </comment>
    <comment ref="V46" authorId="0" shapeId="0" xr:uid="{55E81299-7310-4C6F-AB38-8C15D81D21C8}">
      <text>
        <r>
          <rPr>
            <sz val="9"/>
            <color indexed="81"/>
            <rFont val="MS P ゴシック"/>
            <family val="3"/>
            <charset val="128"/>
          </rPr>
          <t>GIGAｽｸｰﾙ 311,277皆増
給食施設 13,864皆増
ｵｳﾁ読書 7,796皆増
ｺﾛﾅ備品 11,459皆増</t>
        </r>
      </text>
    </comment>
    <comment ref="X46" authorId="0" shapeId="0" xr:uid="{9BBF69AC-A528-4BE1-9E7F-27AE10F2B0AC}">
      <text>
        <r>
          <rPr>
            <sz val="9"/>
            <color indexed="81"/>
            <rFont val="MS P ゴシック"/>
            <family val="3"/>
            <charset val="128"/>
          </rPr>
          <t>GIGAｽｸｰﾙ
R2 311,276,828
R3   7,425,222
給食施設整備
R2  13,864,000
R3 354,084,868</t>
        </r>
      </text>
    </comment>
    <comment ref="R47" authorId="0" shapeId="0" xr:uid="{BF1B3728-666C-4C30-B56A-9DEC0D9C2F95}">
      <text>
        <r>
          <rPr>
            <sz val="9"/>
            <color indexed="81"/>
            <rFont val="MS P ゴシック"/>
            <family val="3"/>
            <charset val="128"/>
          </rPr>
          <t xml:space="preserve">施設整備事業経費
H29  7,081千円
H30 59,822千円
宮内中屋内運動場床工事 </t>
        </r>
      </text>
    </comment>
    <comment ref="T47" authorId="0" shapeId="0" xr:uid="{E91F40EA-A61B-47FA-8B60-82C67A5C7C0C}">
      <text>
        <r>
          <rPr>
            <sz val="9"/>
            <color indexed="81"/>
            <rFont val="MS P ゴシック"/>
            <family val="3"/>
            <charset val="128"/>
          </rPr>
          <t>学校施設整備事業
H30 59,804,300
R01 41,804,300
【終了(千円)】
宮内体育館床 38,232</t>
        </r>
      </text>
    </comment>
    <comment ref="V47" authorId="0" shapeId="0" xr:uid="{BCF946DB-0A05-434A-B8AA-6154D4274C69}">
      <text>
        <r>
          <rPr>
            <sz val="9"/>
            <color indexed="81"/>
            <rFont val="MS P ゴシック"/>
            <family val="3"/>
            <charset val="128"/>
          </rPr>
          <t>GIGAｽｸｰﾙ 172,280皆増</t>
        </r>
      </text>
    </comment>
    <comment ref="X47" authorId="0" shapeId="0" xr:uid="{42E1622C-DCA8-4682-A112-44841028C0C8}">
      <text>
        <r>
          <rPr>
            <sz val="9"/>
            <color indexed="81"/>
            <rFont val="MS P ゴシック"/>
            <family val="3"/>
            <charset val="128"/>
          </rPr>
          <t>GIGAｽｸｰﾙ
R2 172,279,652
R3   4,332,434</t>
        </r>
      </text>
    </comment>
    <comment ref="T48" authorId="0" shapeId="0" xr:uid="{56CEB8F7-587C-4031-9BCF-CAACD02DF5D6}">
      <text>
        <r>
          <rPr>
            <sz val="9"/>
            <color indexed="81"/>
            <rFont val="MS P ゴシック"/>
            <family val="3"/>
            <charset val="128"/>
          </rPr>
          <t>就園奨励費補助金
H30 78,208,700
R01 29,736,500</t>
        </r>
      </text>
    </comment>
    <comment ref="V48" authorId="0" shapeId="0" xr:uid="{1F448C8E-CA1A-4EF2-92F2-8F3FB45B142B}">
      <text>
        <r>
          <rPr>
            <sz val="9"/>
            <color indexed="81"/>
            <rFont val="MS P ゴシック"/>
            <family val="3"/>
            <charset val="128"/>
          </rPr>
          <t>就園奨励費 30,175皆減</t>
        </r>
      </text>
    </comment>
    <comment ref="R49" authorId="0" shapeId="0" xr:uid="{CF3F383C-70BB-48B5-BD7D-A8CB783ABD09}">
      <text>
        <r>
          <rPr>
            <sz val="9"/>
            <color indexed="81"/>
            <rFont val="MS P ゴシック"/>
            <family val="3"/>
            <charset val="128"/>
          </rPr>
          <t>駐車場用地購入費
H29 81,830千円
 勤労福祉ｾﾝﾀｰ
 北部公民館</t>
        </r>
      </text>
    </comment>
    <comment ref="T49" authorId="0" shapeId="0" xr:uid="{45711048-0476-4B85-8421-AB6E17642EA6}">
      <text>
        <r>
          <rPr>
            <sz val="9"/>
            <color indexed="81"/>
            <rFont val="MS P ゴシック"/>
            <family val="3"/>
            <charset val="128"/>
          </rPr>
          <t>文化センター施設設備工事
昇降機、舞台音響設備
H30 31,521,960（皆減）</t>
        </r>
      </text>
    </comment>
    <comment ref="V49" authorId="0" shapeId="0" xr:uid="{82C24F38-9960-4B60-A3B9-9B080F419553}">
      <text>
        <r>
          <rPr>
            <sz val="9"/>
            <color indexed="81"/>
            <rFont val="MS P ゴシック"/>
            <family val="3"/>
            <charset val="128"/>
          </rPr>
          <t>図書館パワーアップ
27,885皆増</t>
        </r>
      </text>
    </comment>
    <comment ref="X49" authorId="0" shapeId="0" xr:uid="{F6512981-ABCB-444B-B03D-1CAFEEFEB11E}">
      <text>
        <r>
          <rPr>
            <sz val="9"/>
            <color indexed="81"/>
            <rFont val="MS P ゴシック"/>
            <family val="3"/>
            <charset val="128"/>
          </rPr>
          <t>放課後子ども教室
R2 11,046,607
R3  7,736,317
図書館ﾊﾟﾜｰｱｯﾌﾟ
R2 27,885,000皆減</t>
        </r>
      </text>
    </comment>
    <comment ref="T50" authorId="0" shapeId="0" xr:uid="{8E2E45D7-CA26-43E6-B65B-4BB770F77E99}">
      <text>
        <r>
          <rPr>
            <sz val="9"/>
            <color indexed="81"/>
            <rFont val="MS P ゴシック"/>
            <family val="3"/>
            <charset val="128"/>
          </rPr>
          <t>体育センター施設維持管理経費
H30 76,586,836
R01 62,011,736</t>
        </r>
      </text>
    </comment>
    <comment ref="X52" authorId="0" shapeId="0" xr:uid="{F6A212D2-E5E0-47FD-A002-F5F36E7CD841}">
      <text>
        <r>
          <rPr>
            <sz val="9"/>
            <color indexed="81"/>
            <rFont val="MS P ゴシック"/>
            <family val="3"/>
            <charset val="128"/>
          </rPr>
          <t>臨財債・元金
R2 901,378,033
R3 956,978,482</t>
        </r>
      </text>
    </comment>
  </commentList>
</comments>
</file>

<file path=xl/sharedStrings.xml><?xml version="1.0" encoding="utf-8"?>
<sst xmlns="http://schemas.openxmlformats.org/spreadsheetml/2006/main" count="639" uniqueCount="380">
  <si>
    <t>市税</t>
    <rPh sb="0" eb="2">
      <t>シゼイ</t>
    </rPh>
    <phoneticPr fontId="2"/>
  </si>
  <si>
    <t>地方譲与税</t>
    <rPh sb="0" eb="5">
      <t>チホウジョウヨゼイ</t>
    </rPh>
    <phoneticPr fontId="2"/>
  </si>
  <si>
    <t>利子割交付金</t>
    <rPh sb="0" eb="6">
      <t>リシワリコウフキン</t>
    </rPh>
    <phoneticPr fontId="2"/>
  </si>
  <si>
    <t>配当割交付金</t>
    <rPh sb="0" eb="3">
      <t>ハイトウワリ</t>
    </rPh>
    <rPh sb="3" eb="6">
      <t>コウフキン</t>
    </rPh>
    <phoneticPr fontId="2"/>
  </si>
  <si>
    <t>地方消費税交付金</t>
    <rPh sb="0" eb="5">
      <t>チホウショウヒゼイ</t>
    </rPh>
    <rPh sb="5" eb="8">
      <t>コウフキン</t>
    </rPh>
    <phoneticPr fontId="2"/>
  </si>
  <si>
    <t>自動車取得税交付金</t>
    <rPh sb="0" eb="3">
      <t>ジドウシャ</t>
    </rPh>
    <rPh sb="3" eb="6">
      <t>シュトクゼイ</t>
    </rPh>
    <rPh sb="6" eb="8">
      <t>コウフ</t>
    </rPh>
    <rPh sb="8" eb="9">
      <t>キン</t>
    </rPh>
    <phoneticPr fontId="2"/>
  </si>
  <si>
    <t>地方特例交付金</t>
    <rPh sb="0" eb="2">
      <t>チホウ</t>
    </rPh>
    <rPh sb="2" eb="4">
      <t>トクレイ</t>
    </rPh>
    <rPh sb="4" eb="7">
      <t>コウフキン</t>
    </rPh>
    <phoneticPr fontId="2"/>
  </si>
  <si>
    <t>地方交付税</t>
    <rPh sb="0" eb="5">
      <t>チホウコウフゼイ</t>
    </rPh>
    <phoneticPr fontId="2"/>
  </si>
  <si>
    <t>交通安全対策特別交付金</t>
    <rPh sb="0" eb="6">
      <t>コウツウアンゼンタイサク</t>
    </rPh>
    <rPh sb="6" eb="8">
      <t>トクベツ</t>
    </rPh>
    <rPh sb="8" eb="11">
      <t>コウフキン</t>
    </rPh>
    <phoneticPr fontId="2"/>
  </si>
  <si>
    <t>分担金及び負担金</t>
    <rPh sb="0" eb="3">
      <t>ブンタンキン</t>
    </rPh>
    <rPh sb="3" eb="4">
      <t>オヨ</t>
    </rPh>
    <rPh sb="5" eb="8">
      <t>フタンキン</t>
    </rPh>
    <phoneticPr fontId="2"/>
  </si>
  <si>
    <t>使用料及び手数料</t>
    <rPh sb="0" eb="2">
      <t>シヨウ</t>
    </rPh>
    <rPh sb="2" eb="3">
      <t>リョウ</t>
    </rPh>
    <rPh sb="3" eb="4">
      <t>オヨ</t>
    </rPh>
    <rPh sb="5" eb="8">
      <t>テスウリョウ</t>
    </rPh>
    <phoneticPr fontId="2"/>
  </si>
  <si>
    <t>国庫支出金</t>
    <rPh sb="0" eb="5">
      <t>コッコシシュツキン</t>
    </rPh>
    <phoneticPr fontId="2"/>
  </si>
  <si>
    <t>県支出金</t>
    <rPh sb="0" eb="4">
      <t>ケンシシュツキン</t>
    </rPh>
    <phoneticPr fontId="2"/>
  </si>
  <si>
    <t>財産収入</t>
    <rPh sb="0" eb="2">
      <t>ザイサン</t>
    </rPh>
    <rPh sb="2" eb="4">
      <t>シュウニュウ</t>
    </rPh>
    <phoneticPr fontId="2"/>
  </si>
  <si>
    <t>寄附金</t>
    <rPh sb="0" eb="3">
      <t>キフキン</t>
    </rPh>
    <phoneticPr fontId="2"/>
  </si>
  <si>
    <t>繰入金</t>
    <rPh sb="0" eb="3">
      <t>クリイレキン</t>
    </rPh>
    <phoneticPr fontId="2"/>
  </si>
  <si>
    <t>繰越金</t>
    <rPh sb="0" eb="3">
      <t>クリコシキン</t>
    </rPh>
    <phoneticPr fontId="2"/>
  </si>
  <si>
    <t>諸収入</t>
    <rPh sb="0" eb="3">
      <t>ショシュウニュウ</t>
    </rPh>
    <phoneticPr fontId="2"/>
  </si>
  <si>
    <t>市債</t>
    <rPh sb="0" eb="2">
      <t>シサイ</t>
    </rPh>
    <phoneticPr fontId="2"/>
  </si>
  <si>
    <t>株式譲渡所得割交付金</t>
    <rPh sb="0" eb="4">
      <t>カブシキジョウト</t>
    </rPh>
    <rPh sb="4" eb="7">
      <t>ショトクワリ</t>
    </rPh>
    <rPh sb="7" eb="10">
      <t>コウフキン</t>
    </rPh>
    <phoneticPr fontId="2"/>
  </si>
  <si>
    <t>議会費</t>
    <rPh sb="0" eb="3">
      <t>ギカイヒ</t>
    </rPh>
    <phoneticPr fontId="2"/>
  </si>
  <si>
    <t>総務費</t>
    <rPh sb="0" eb="3">
      <t>ソウムヒ</t>
    </rPh>
    <phoneticPr fontId="2"/>
  </si>
  <si>
    <t>民生費</t>
    <rPh sb="0" eb="3">
      <t>ミンセイヒ</t>
    </rPh>
    <phoneticPr fontId="2"/>
  </si>
  <si>
    <t>衛生費</t>
    <rPh sb="0" eb="3">
      <t>エイセイヒ</t>
    </rPh>
    <phoneticPr fontId="2"/>
  </si>
  <si>
    <t>労働費</t>
    <rPh sb="0" eb="2">
      <t>ロウドウ</t>
    </rPh>
    <rPh sb="2" eb="3">
      <t>ヒ</t>
    </rPh>
    <phoneticPr fontId="2"/>
  </si>
  <si>
    <t>農林水産業費</t>
    <rPh sb="0" eb="5">
      <t>ノウリンスイサンギョウ</t>
    </rPh>
    <rPh sb="5" eb="6">
      <t>ヒ</t>
    </rPh>
    <phoneticPr fontId="2"/>
  </si>
  <si>
    <t>商工費</t>
    <rPh sb="0" eb="2">
      <t>ショウコウ</t>
    </rPh>
    <rPh sb="2" eb="3">
      <t>ヒ</t>
    </rPh>
    <phoneticPr fontId="2"/>
  </si>
  <si>
    <t>土木費</t>
    <rPh sb="0" eb="3">
      <t>ドボクヒ</t>
    </rPh>
    <phoneticPr fontId="2"/>
  </si>
  <si>
    <t>消防費</t>
    <rPh sb="0" eb="3">
      <t>ショウボウヒ</t>
    </rPh>
    <phoneticPr fontId="2"/>
  </si>
  <si>
    <t>教育費</t>
    <rPh sb="0" eb="3">
      <t>キョウイクヒ</t>
    </rPh>
    <phoneticPr fontId="2"/>
  </si>
  <si>
    <t>公債費</t>
    <rPh sb="0" eb="3">
      <t>コウサイヒ</t>
    </rPh>
    <phoneticPr fontId="2"/>
  </si>
  <si>
    <t>歳出合計</t>
    <rPh sb="0" eb="2">
      <t>サイシュツ</t>
    </rPh>
    <rPh sb="2" eb="4">
      <t>ゴウケイ</t>
    </rPh>
    <phoneticPr fontId="2"/>
  </si>
  <si>
    <t>歳入合計</t>
    <rPh sb="0" eb="2">
      <t>サイニュウ</t>
    </rPh>
    <rPh sb="2" eb="4">
      <t>ゴウケイ</t>
    </rPh>
    <phoneticPr fontId="2"/>
  </si>
  <si>
    <t>人件費</t>
    <rPh sb="0" eb="3">
      <t>ジンケンヒ</t>
    </rPh>
    <phoneticPr fontId="2"/>
  </si>
  <si>
    <t>物件費</t>
    <rPh sb="0" eb="2">
      <t>ブッケン</t>
    </rPh>
    <rPh sb="2" eb="3">
      <t>ヒ</t>
    </rPh>
    <phoneticPr fontId="2"/>
  </si>
  <si>
    <t>維持補修費</t>
    <rPh sb="0" eb="4">
      <t>イジホシュウ</t>
    </rPh>
    <rPh sb="4" eb="5">
      <t>ヒ</t>
    </rPh>
    <phoneticPr fontId="2"/>
  </si>
  <si>
    <t>扶助費</t>
    <rPh sb="0" eb="3">
      <t>フジョヒ</t>
    </rPh>
    <phoneticPr fontId="2"/>
  </si>
  <si>
    <t>補助費等</t>
    <rPh sb="0" eb="4">
      <t>ホジョヒトウ</t>
    </rPh>
    <phoneticPr fontId="2"/>
  </si>
  <si>
    <t>普通建設事業費</t>
    <rPh sb="0" eb="7">
      <t>フツウケンセツジギョウヒ</t>
    </rPh>
    <phoneticPr fontId="2"/>
  </si>
  <si>
    <t>災害復旧事業費</t>
    <rPh sb="0" eb="2">
      <t>サイガイ</t>
    </rPh>
    <rPh sb="2" eb="4">
      <t>フッキュウ</t>
    </rPh>
    <rPh sb="4" eb="7">
      <t>ジギョウヒ</t>
    </rPh>
    <phoneticPr fontId="2"/>
  </si>
  <si>
    <t>積立金</t>
    <rPh sb="0" eb="3">
      <t>ツミタテキン</t>
    </rPh>
    <phoneticPr fontId="2"/>
  </si>
  <si>
    <t>投資及び出資金</t>
    <rPh sb="0" eb="2">
      <t>トウシ</t>
    </rPh>
    <rPh sb="2" eb="3">
      <t>オヨ</t>
    </rPh>
    <rPh sb="4" eb="7">
      <t>シュッシキン</t>
    </rPh>
    <phoneticPr fontId="2"/>
  </si>
  <si>
    <t>貸付金</t>
    <rPh sb="0" eb="3">
      <t>カシツケキン</t>
    </rPh>
    <phoneticPr fontId="2"/>
  </si>
  <si>
    <t>繰出金</t>
    <rPh sb="0" eb="3">
      <t>クリダシキン</t>
    </rPh>
    <phoneticPr fontId="2"/>
  </si>
  <si>
    <t>平成２７年度</t>
    <rPh sb="0" eb="2">
      <t>ヘイセイ</t>
    </rPh>
    <rPh sb="4" eb="6">
      <t>ネンド</t>
    </rPh>
    <phoneticPr fontId="2"/>
  </si>
  <si>
    <t>決算額</t>
    <rPh sb="0" eb="3">
      <t>ケッサンガク</t>
    </rPh>
    <phoneticPr fontId="2"/>
  </si>
  <si>
    <t>構成比</t>
    <rPh sb="0" eb="3">
      <t>コウセイヒ</t>
    </rPh>
    <phoneticPr fontId="2"/>
  </si>
  <si>
    <t>平成２６年度</t>
    <rPh sb="0" eb="2">
      <t>ヘイセイ</t>
    </rPh>
    <rPh sb="4" eb="6">
      <t>ネンド</t>
    </rPh>
    <phoneticPr fontId="2"/>
  </si>
  <si>
    <t>区分</t>
    <rPh sb="0" eb="2">
      <t>クブン</t>
    </rPh>
    <phoneticPr fontId="2"/>
  </si>
  <si>
    <t>財政調整基金</t>
    <rPh sb="0" eb="2">
      <t>ザイセイ</t>
    </rPh>
    <rPh sb="2" eb="4">
      <t>チョウセイ</t>
    </rPh>
    <rPh sb="4" eb="6">
      <t>キキン</t>
    </rPh>
    <phoneticPr fontId="2"/>
  </si>
  <si>
    <t>公共施設整備基金</t>
    <rPh sb="0" eb="4">
      <t>コウキョウシセツ</t>
    </rPh>
    <rPh sb="4" eb="6">
      <t>セイビ</t>
    </rPh>
    <rPh sb="6" eb="8">
      <t>キキン</t>
    </rPh>
    <phoneticPr fontId="2"/>
  </si>
  <si>
    <t>1 議会費</t>
    <rPh sb="2" eb="5">
      <t>ギカイヒ</t>
    </rPh>
    <phoneticPr fontId="2"/>
  </si>
  <si>
    <t>2 総務費</t>
    <rPh sb="2" eb="4">
      <t>ソウム</t>
    </rPh>
    <rPh sb="4" eb="5">
      <t>ヒ</t>
    </rPh>
    <phoneticPr fontId="2"/>
  </si>
  <si>
    <t>1 総務管理費</t>
    <rPh sb="2" eb="4">
      <t>ソウム</t>
    </rPh>
    <rPh sb="4" eb="7">
      <t>カンリヒ</t>
    </rPh>
    <phoneticPr fontId="2"/>
  </si>
  <si>
    <t>2 企画財政費</t>
    <rPh sb="2" eb="4">
      <t>キカク</t>
    </rPh>
    <rPh sb="4" eb="6">
      <t>ザイセイ</t>
    </rPh>
    <rPh sb="6" eb="7">
      <t>ヒ</t>
    </rPh>
    <phoneticPr fontId="2"/>
  </si>
  <si>
    <t>3 徴税費</t>
    <rPh sb="2" eb="4">
      <t>チョウゼイ</t>
    </rPh>
    <rPh sb="4" eb="5">
      <t>ヒ</t>
    </rPh>
    <phoneticPr fontId="2"/>
  </si>
  <si>
    <t>4 戸籍住民基本台帳費</t>
    <rPh sb="2" eb="4">
      <t>コセキ</t>
    </rPh>
    <rPh sb="4" eb="6">
      <t>ジュウミン</t>
    </rPh>
    <rPh sb="6" eb="8">
      <t>キホン</t>
    </rPh>
    <rPh sb="8" eb="11">
      <t>ダイチョウヒ</t>
    </rPh>
    <phoneticPr fontId="2"/>
  </si>
  <si>
    <t>5 市民生活費</t>
    <rPh sb="2" eb="4">
      <t>シミン</t>
    </rPh>
    <rPh sb="4" eb="7">
      <t>セイカツヒ</t>
    </rPh>
    <phoneticPr fontId="2"/>
  </si>
  <si>
    <t>6 選挙費</t>
    <rPh sb="2" eb="4">
      <t>センキョ</t>
    </rPh>
    <rPh sb="4" eb="5">
      <t>ヒ</t>
    </rPh>
    <phoneticPr fontId="2"/>
  </si>
  <si>
    <t>7 統計調査費</t>
    <rPh sb="2" eb="6">
      <t>トウケイチョウサ</t>
    </rPh>
    <rPh sb="6" eb="7">
      <t>ヒ</t>
    </rPh>
    <phoneticPr fontId="2"/>
  </si>
  <si>
    <t>8 監査委員費</t>
    <rPh sb="2" eb="6">
      <t>カンサイイン</t>
    </rPh>
    <rPh sb="6" eb="7">
      <t>ヒ</t>
    </rPh>
    <phoneticPr fontId="2"/>
  </si>
  <si>
    <t>3 民生費</t>
    <rPh sb="2" eb="5">
      <t>ミンセイヒ</t>
    </rPh>
    <phoneticPr fontId="2"/>
  </si>
  <si>
    <t>1 社会福祉費</t>
    <rPh sb="2" eb="7">
      <t>シャカイフクシヒ</t>
    </rPh>
    <phoneticPr fontId="2"/>
  </si>
  <si>
    <t>2 児童福祉費</t>
    <rPh sb="2" eb="6">
      <t>ジドウフクシ</t>
    </rPh>
    <rPh sb="6" eb="7">
      <t>ヒ</t>
    </rPh>
    <phoneticPr fontId="2"/>
  </si>
  <si>
    <t>3 生活保護費</t>
    <rPh sb="2" eb="7">
      <t>セイカツホゴヒ</t>
    </rPh>
    <phoneticPr fontId="2"/>
  </si>
  <si>
    <t>4 災害救助費</t>
    <rPh sb="2" eb="6">
      <t>サイガイキュウジョ</t>
    </rPh>
    <rPh sb="6" eb="7">
      <t>ヒ</t>
    </rPh>
    <phoneticPr fontId="2"/>
  </si>
  <si>
    <t>4 衛生費</t>
    <rPh sb="2" eb="5">
      <t>エイセイヒ</t>
    </rPh>
    <phoneticPr fontId="2"/>
  </si>
  <si>
    <t>1 保健衛生費</t>
    <rPh sb="2" eb="6">
      <t>ホケンエイセイ</t>
    </rPh>
    <rPh sb="6" eb="7">
      <t>ヒ</t>
    </rPh>
    <phoneticPr fontId="2"/>
  </si>
  <si>
    <t>2 清掃費</t>
    <rPh sb="2" eb="5">
      <t>セイソウヒ</t>
    </rPh>
    <phoneticPr fontId="2"/>
  </si>
  <si>
    <t>5 労働費</t>
    <rPh sb="2" eb="4">
      <t>ロウドウ</t>
    </rPh>
    <rPh sb="4" eb="5">
      <t>ヒ</t>
    </rPh>
    <phoneticPr fontId="2"/>
  </si>
  <si>
    <t>1 労働諸費</t>
    <rPh sb="2" eb="4">
      <t>ロウドウ</t>
    </rPh>
    <rPh sb="4" eb="6">
      <t>ショヒ</t>
    </rPh>
    <phoneticPr fontId="2"/>
  </si>
  <si>
    <t>6 農林水産業費</t>
    <rPh sb="2" eb="7">
      <t>ノウリンスイサンギョウ</t>
    </rPh>
    <rPh sb="7" eb="8">
      <t>ヒ</t>
    </rPh>
    <phoneticPr fontId="2"/>
  </si>
  <si>
    <t>1 農業費</t>
    <rPh sb="2" eb="4">
      <t>ノウギョウ</t>
    </rPh>
    <rPh sb="4" eb="5">
      <t>ヒ</t>
    </rPh>
    <phoneticPr fontId="2"/>
  </si>
  <si>
    <t>7 商工費</t>
    <rPh sb="2" eb="4">
      <t>ショウコウ</t>
    </rPh>
    <rPh sb="4" eb="5">
      <t>ヒ</t>
    </rPh>
    <phoneticPr fontId="2"/>
  </si>
  <si>
    <t>1 商工費</t>
    <rPh sb="2" eb="4">
      <t>ショウコウ</t>
    </rPh>
    <rPh sb="4" eb="5">
      <t>ヒ</t>
    </rPh>
    <phoneticPr fontId="2"/>
  </si>
  <si>
    <t>8 土木費</t>
    <rPh sb="2" eb="5">
      <t>ドボクヒ</t>
    </rPh>
    <phoneticPr fontId="2"/>
  </si>
  <si>
    <t>1 土木管理費</t>
    <rPh sb="2" eb="4">
      <t>ドボク</t>
    </rPh>
    <rPh sb="4" eb="7">
      <t>カンリヒ</t>
    </rPh>
    <phoneticPr fontId="2"/>
  </si>
  <si>
    <t>2 道路橋りょう費</t>
    <rPh sb="2" eb="4">
      <t>ドウロ</t>
    </rPh>
    <rPh sb="4" eb="5">
      <t>キョウ</t>
    </rPh>
    <rPh sb="8" eb="9">
      <t>ヒ</t>
    </rPh>
    <phoneticPr fontId="2"/>
  </si>
  <si>
    <t>3 河川費</t>
    <rPh sb="2" eb="4">
      <t>カセン</t>
    </rPh>
    <rPh sb="4" eb="5">
      <t>ヒ</t>
    </rPh>
    <phoneticPr fontId="2"/>
  </si>
  <si>
    <t>4 都市計画費</t>
    <rPh sb="2" eb="6">
      <t>トシケイカク</t>
    </rPh>
    <rPh sb="6" eb="7">
      <t>ヒ</t>
    </rPh>
    <phoneticPr fontId="2"/>
  </si>
  <si>
    <t>5 住宅費</t>
    <rPh sb="2" eb="5">
      <t>ジュウタクヒ</t>
    </rPh>
    <phoneticPr fontId="2"/>
  </si>
  <si>
    <t>9 消防費</t>
    <rPh sb="2" eb="5">
      <t>ショウボウヒ</t>
    </rPh>
    <phoneticPr fontId="2"/>
  </si>
  <si>
    <t>1 消防費</t>
    <rPh sb="2" eb="5">
      <t>ショウボウヒ</t>
    </rPh>
    <phoneticPr fontId="2"/>
  </si>
  <si>
    <t>10 教育費</t>
    <rPh sb="3" eb="6">
      <t>キョウイクヒ</t>
    </rPh>
    <phoneticPr fontId="2"/>
  </si>
  <si>
    <t>1 教育総務費</t>
    <rPh sb="2" eb="4">
      <t>キョウイク</t>
    </rPh>
    <rPh sb="4" eb="7">
      <t>ソウムヒ</t>
    </rPh>
    <phoneticPr fontId="2"/>
  </si>
  <si>
    <t>2 小学校費</t>
    <rPh sb="2" eb="5">
      <t>ショウガッコウ</t>
    </rPh>
    <rPh sb="5" eb="6">
      <t>ヒ</t>
    </rPh>
    <phoneticPr fontId="2"/>
  </si>
  <si>
    <t>3 中学校費</t>
    <rPh sb="2" eb="5">
      <t>チュウガッコウ</t>
    </rPh>
    <rPh sb="5" eb="6">
      <t>ヒ</t>
    </rPh>
    <phoneticPr fontId="2"/>
  </si>
  <si>
    <t>4 幼稚園費</t>
    <rPh sb="2" eb="5">
      <t>ヨウチエン</t>
    </rPh>
    <rPh sb="5" eb="6">
      <t>ヒ</t>
    </rPh>
    <phoneticPr fontId="2"/>
  </si>
  <si>
    <t>5 社会教育費</t>
    <rPh sb="2" eb="6">
      <t>シャカイキョウイク</t>
    </rPh>
    <rPh sb="6" eb="7">
      <t>ヒ</t>
    </rPh>
    <phoneticPr fontId="2"/>
  </si>
  <si>
    <t>6 保健体育費</t>
    <rPh sb="2" eb="6">
      <t>ホケンタイイク</t>
    </rPh>
    <rPh sb="6" eb="7">
      <t>ヒ</t>
    </rPh>
    <phoneticPr fontId="2"/>
  </si>
  <si>
    <t>11 公債費</t>
    <rPh sb="3" eb="6">
      <t>コウサイヒ</t>
    </rPh>
    <phoneticPr fontId="2"/>
  </si>
  <si>
    <t>1 公債費</t>
    <rPh sb="2" eb="5">
      <t>コウサイヒ</t>
    </rPh>
    <phoneticPr fontId="2"/>
  </si>
  <si>
    <t>12 予備費</t>
    <rPh sb="3" eb="6">
      <t>ヨビヒ</t>
    </rPh>
    <phoneticPr fontId="2"/>
  </si>
  <si>
    <t>1 予備費</t>
    <rPh sb="2" eb="5">
      <t>ヨビヒ</t>
    </rPh>
    <phoneticPr fontId="2"/>
  </si>
  <si>
    <t>平成２７年度</t>
    <rPh sb="0" eb="2">
      <t>ヘイセイ</t>
    </rPh>
    <rPh sb="4" eb="6">
      <t>ネンド</t>
    </rPh>
    <phoneticPr fontId="2"/>
  </si>
  <si>
    <t>平成２６年度</t>
    <rPh sb="0" eb="2">
      <t>ヘイセイ</t>
    </rPh>
    <rPh sb="4" eb="6">
      <t>ネンド</t>
    </rPh>
    <phoneticPr fontId="2"/>
  </si>
  <si>
    <t>平成２５年度</t>
    <rPh sb="0" eb="2">
      <t>ヘイセイ</t>
    </rPh>
    <rPh sb="4" eb="6">
      <t>ネンド</t>
    </rPh>
    <phoneticPr fontId="2"/>
  </si>
  <si>
    <t>平成２４年度</t>
    <rPh sb="0" eb="2">
      <t>ヘイセイ</t>
    </rPh>
    <rPh sb="4" eb="6">
      <t>ネンド</t>
    </rPh>
    <phoneticPr fontId="2"/>
  </si>
  <si>
    <t>平成２３年度</t>
    <rPh sb="0" eb="2">
      <t>ヘイセイ</t>
    </rPh>
    <rPh sb="4" eb="6">
      <t>ネンド</t>
    </rPh>
    <phoneticPr fontId="2"/>
  </si>
  <si>
    <t>構成比</t>
    <rPh sb="0" eb="3">
      <t>コウセイヒ</t>
    </rPh>
    <phoneticPr fontId="2"/>
  </si>
  <si>
    <t>平成２８年度</t>
    <rPh sb="0" eb="2">
      <t>ヘイセイ</t>
    </rPh>
    <rPh sb="4" eb="6">
      <t>ネンド</t>
    </rPh>
    <phoneticPr fontId="2"/>
  </si>
  <si>
    <t>款</t>
    <rPh sb="0" eb="1">
      <t>カン</t>
    </rPh>
    <phoneticPr fontId="2"/>
  </si>
  <si>
    <t>項</t>
    <rPh sb="0" eb="1">
      <t>コウ</t>
    </rPh>
    <phoneticPr fontId="2"/>
  </si>
  <si>
    <t>歳出合計</t>
    <rPh sb="0" eb="2">
      <t>サイシュツ</t>
    </rPh>
    <rPh sb="2" eb="4">
      <t>ゴウケイ</t>
    </rPh>
    <phoneticPr fontId="2"/>
  </si>
  <si>
    <t>一般財源</t>
    <rPh sb="0" eb="4">
      <t>イッパンザイゲン</t>
    </rPh>
    <phoneticPr fontId="2"/>
  </si>
  <si>
    <t>歳出区分</t>
    <rPh sb="0" eb="2">
      <t>サイシュツ</t>
    </rPh>
    <rPh sb="2" eb="4">
      <t>クブン</t>
    </rPh>
    <phoneticPr fontId="2"/>
  </si>
  <si>
    <t>北本市　一般会計　歳出決算額の推移</t>
    <rPh sb="0" eb="3">
      <t>キタモトシ</t>
    </rPh>
    <rPh sb="4" eb="8">
      <t>イッパンカイケイ</t>
    </rPh>
    <rPh sb="9" eb="11">
      <t>サイシュツ</t>
    </rPh>
    <rPh sb="11" eb="14">
      <t>ケッサンガク</t>
    </rPh>
    <rPh sb="15" eb="17">
      <t>スイイ</t>
    </rPh>
    <phoneticPr fontId="2"/>
  </si>
  <si>
    <t>（単位　円）</t>
    <rPh sb="1" eb="3">
      <t>タンイ</t>
    </rPh>
    <rPh sb="4" eb="5">
      <t>エン</t>
    </rPh>
    <phoneticPr fontId="2"/>
  </si>
  <si>
    <t>総務債</t>
    <rPh sb="0" eb="2">
      <t>ソウム</t>
    </rPh>
    <rPh sb="2" eb="3">
      <t>サイ</t>
    </rPh>
    <phoneticPr fontId="2"/>
  </si>
  <si>
    <t>民生債</t>
    <rPh sb="0" eb="2">
      <t>ミンセイ</t>
    </rPh>
    <rPh sb="2" eb="3">
      <t>サイ</t>
    </rPh>
    <phoneticPr fontId="2"/>
  </si>
  <si>
    <t>衛生債</t>
    <rPh sb="0" eb="2">
      <t>エイセイ</t>
    </rPh>
    <rPh sb="2" eb="3">
      <t>サイ</t>
    </rPh>
    <phoneticPr fontId="2"/>
  </si>
  <si>
    <t>農林水産業債</t>
    <rPh sb="0" eb="5">
      <t>ノウリンスイサンギョウ</t>
    </rPh>
    <rPh sb="5" eb="6">
      <t>サイ</t>
    </rPh>
    <phoneticPr fontId="2"/>
  </si>
  <si>
    <t>商工債</t>
    <rPh sb="0" eb="2">
      <t>ショウコウ</t>
    </rPh>
    <rPh sb="2" eb="3">
      <t>サイ</t>
    </rPh>
    <phoneticPr fontId="2"/>
  </si>
  <si>
    <t>土木債</t>
    <rPh sb="0" eb="2">
      <t>ドボク</t>
    </rPh>
    <rPh sb="2" eb="3">
      <t>サイ</t>
    </rPh>
    <phoneticPr fontId="2"/>
  </si>
  <si>
    <t>公営住宅債</t>
    <rPh sb="0" eb="4">
      <t>コウエイジュウタク</t>
    </rPh>
    <rPh sb="4" eb="5">
      <t>サイ</t>
    </rPh>
    <phoneticPr fontId="2"/>
  </si>
  <si>
    <t>消防債</t>
    <rPh sb="0" eb="2">
      <t>ショウボウ</t>
    </rPh>
    <rPh sb="2" eb="3">
      <t>サイ</t>
    </rPh>
    <phoneticPr fontId="2"/>
  </si>
  <si>
    <t>教育債</t>
    <rPh sb="0" eb="2">
      <t>キョウイク</t>
    </rPh>
    <rPh sb="2" eb="3">
      <t>サイ</t>
    </rPh>
    <phoneticPr fontId="2"/>
  </si>
  <si>
    <t>減税補てん債</t>
    <rPh sb="0" eb="2">
      <t>ゲンゼイ</t>
    </rPh>
    <rPh sb="2" eb="3">
      <t>ホ</t>
    </rPh>
    <rPh sb="5" eb="6">
      <t>サイ</t>
    </rPh>
    <phoneticPr fontId="2"/>
  </si>
  <si>
    <t>臨時税収補てん債</t>
    <rPh sb="0" eb="2">
      <t>リンジ</t>
    </rPh>
    <rPh sb="2" eb="4">
      <t>ゼイシュウ</t>
    </rPh>
    <rPh sb="4" eb="5">
      <t>ホ</t>
    </rPh>
    <rPh sb="7" eb="8">
      <t>サイ</t>
    </rPh>
    <phoneticPr fontId="2"/>
  </si>
  <si>
    <t>臨時財政対策債</t>
    <rPh sb="0" eb="2">
      <t>リンジ</t>
    </rPh>
    <rPh sb="2" eb="4">
      <t>ザイセイ</t>
    </rPh>
    <rPh sb="4" eb="6">
      <t>タイサク</t>
    </rPh>
    <rPh sb="6" eb="7">
      <t>サイ</t>
    </rPh>
    <phoneticPr fontId="2"/>
  </si>
  <si>
    <t>減収補てん債</t>
    <rPh sb="0" eb="2">
      <t>ゲンシュウ</t>
    </rPh>
    <rPh sb="2" eb="3">
      <t>ホ</t>
    </rPh>
    <rPh sb="5" eb="6">
      <t>サイ</t>
    </rPh>
    <phoneticPr fontId="2"/>
  </si>
  <si>
    <t>合計</t>
    <rPh sb="0" eb="2">
      <t>ゴウケイ</t>
    </rPh>
    <phoneticPr fontId="2"/>
  </si>
  <si>
    <t>平成23年度</t>
    <rPh sb="0" eb="2">
      <t>ヘイセイ</t>
    </rPh>
    <rPh sb="4" eb="6">
      <t>ネンド</t>
    </rPh>
    <phoneticPr fontId="2"/>
  </si>
  <si>
    <t>平成24年度</t>
    <rPh sb="0" eb="2">
      <t>ヘイセイ</t>
    </rPh>
    <rPh sb="4" eb="6">
      <t>ネンド</t>
    </rPh>
    <phoneticPr fontId="2"/>
  </si>
  <si>
    <t>平成25年度</t>
    <rPh sb="0" eb="2">
      <t>ヘイセイ</t>
    </rPh>
    <rPh sb="4" eb="6">
      <t>ネンド</t>
    </rPh>
    <phoneticPr fontId="2"/>
  </si>
  <si>
    <t>平成26年度</t>
    <rPh sb="0" eb="2">
      <t>ヘイセイ</t>
    </rPh>
    <rPh sb="4" eb="6">
      <t>ネンド</t>
    </rPh>
    <phoneticPr fontId="2"/>
  </si>
  <si>
    <t>平成27年度</t>
    <rPh sb="0" eb="2">
      <t>ヘイセイ</t>
    </rPh>
    <rPh sb="4" eb="6">
      <t>ネンド</t>
    </rPh>
    <phoneticPr fontId="2"/>
  </si>
  <si>
    <t>減債基金</t>
    <rPh sb="0" eb="2">
      <t>ゲンサイ</t>
    </rPh>
    <rPh sb="2" eb="4">
      <t>キキン</t>
    </rPh>
    <phoneticPr fontId="2"/>
  </si>
  <si>
    <t>市債残高の推移</t>
    <rPh sb="0" eb="2">
      <t>シサイ</t>
    </rPh>
    <rPh sb="2" eb="4">
      <t>ザンダカ</t>
    </rPh>
    <rPh sb="5" eb="7">
      <t>スイイ</t>
    </rPh>
    <phoneticPr fontId="2"/>
  </si>
  <si>
    <t>財政調整基金残高の推移</t>
    <rPh sb="0" eb="2">
      <t>ザイセイ</t>
    </rPh>
    <rPh sb="2" eb="4">
      <t>チョウセイ</t>
    </rPh>
    <rPh sb="4" eb="6">
      <t>キキン</t>
    </rPh>
    <rPh sb="6" eb="8">
      <t>ザンダカ</t>
    </rPh>
    <rPh sb="9" eb="11">
      <t>スイイ</t>
    </rPh>
    <phoneticPr fontId="2"/>
  </si>
  <si>
    <t>残高（千円単位）</t>
    <rPh sb="0" eb="2">
      <t>ザンダカ</t>
    </rPh>
    <rPh sb="3" eb="5">
      <t>センエン</t>
    </rPh>
    <rPh sb="5" eb="7">
      <t>タンイ</t>
    </rPh>
    <phoneticPr fontId="2"/>
  </si>
  <si>
    <t>基準財政需要額算入見込み額</t>
    <rPh sb="0" eb="2">
      <t>キジュン</t>
    </rPh>
    <rPh sb="2" eb="4">
      <t>ザイセイ</t>
    </rPh>
    <rPh sb="4" eb="6">
      <t>ジュヨウ</t>
    </rPh>
    <rPh sb="6" eb="7">
      <t>ガク</t>
    </rPh>
    <rPh sb="7" eb="9">
      <t>サンニュウ</t>
    </rPh>
    <rPh sb="9" eb="11">
      <t>ミコ</t>
    </rPh>
    <rPh sb="12" eb="13">
      <t>ガク</t>
    </rPh>
    <phoneticPr fontId="2"/>
  </si>
  <si>
    <t>　補助事業費</t>
    <rPh sb="1" eb="5">
      <t>ホジョジギョウ</t>
    </rPh>
    <rPh sb="5" eb="6">
      <t>ヒ</t>
    </rPh>
    <phoneticPr fontId="2"/>
  </si>
  <si>
    <t>　単独事業費</t>
    <rPh sb="1" eb="5">
      <t>タンドクジギョウ</t>
    </rPh>
    <rPh sb="5" eb="6">
      <t>ヒ</t>
    </rPh>
    <phoneticPr fontId="2"/>
  </si>
  <si>
    <t>　県営事業負担金</t>
    <rPh sb="1" eb="3">
      <t>ケンエイ</t>
    </rPh>
    <rPh sb="3" eb="5">
      <t>ジギョウ</t>
    </rPh>
    <rPh sb="5" eb="8">
      <t>フタンキン</t>
    </rPh>
    <phoneticPr fontId="2"/>
  </si>
  <si>
    <t>　同級他団体施行事業負担金</t>
    <rPh sb="1" eb="3">
      <t>ドウキュウ</t>
    </rPh>
    <rPh sb="3" eb="4">
      <t>ホカ</t>
    </rPh>
    <rPh sb="4" eb="6">
      <t>ダンタイ</t>
    </rPh>
    <rPh sb="6" eb="8">
      <t>セコウ</t>
    </rPh>
    <rPh sb="8" eb="10">
      <t>ジギョウ</t>
    </rPh>
    <rPh sb="10" eb="13">
      <t>フタンキン</t>
    </rPh>
    <phoneticPr fontId="2"/>
  </si>
  <si>
    <t>増減</t>
    <rPh sb="0" eb="2">
      <t>ゾウゲン</t>
    </rPh>
    <phoneticPr fontId="2"/>
  </si>
  <si>
    <t>平成２９年度</t>
    <rPh sb="0" eb="2">
      <t>ヘイセイ</t>
    </rPh>
    <rPh sb="4" eb="6">
      <t>ネンド</t>
    </rPh>
    <phoneticPr fontId="2"/>
  </si>
  <si>
    <t>予備費</t>
    <rPh sb="0" eb="3">
      <t>ヨビヒ</t>
    </rPh>
    <phoneticPr fontId="2"/>
  </si>
  <si>
    <t>平成28年度</t>
    <rPh sb="0" eb="2">
      <t>ヘイセイ</t>
    </rPh>
    <rPh sb="4" eb="6">
      <t>ネンド</t>
    </rPh>
    <phoneticPr fontId="2"/>
  </si>
  <si>
    <t>ふるさと応援基金積立金</t>
    <phoneticPr fontId="2"/>
  </si>
  <si>
    <t>平成３０年度</t>
    <rPh sb="0" eb="2">
      <t>ヘイセイ</t>
    </rPh>
    <rPh sb="4" eb="6">
      <t>ネンド</t>
    </rPh>
    <phoneticPr fontId="2"/>
  </si>
  <si>
    <t>平成29年度</t>
    <rPh sb="0" eb="2">
      <t>ヘイセイ</t>
    </rPh>
    <rPh sb="4" eb="6">
      <t>ネンド</t>
    </rPh>
    <phoneticPr fontId="2"/>
  </si>
  <si>
    <t>増加率</t>
    <rPh sb="0" eb="3">
      <t>ゾウカリツ</t>
    </rPh>
    <phoneticPr fontId="2"/>
  </si>
  <si>
    <t>平成30年度</t>
    <rPh sb="0" eb="2">
      <t>ヘイセイ</t>
    </rPh>
    <rPh sb="4" eb="6">
      <t>ネンド</t>
    </rPh>
    <phoneticPr fontId="2"/>
  </si>
  <si>
    <t>税目</t>
    <rPh sb="0" eb="2">
      <t>ゼイモク</t>
    </rPh>
    <phoneticPr fontId="11"/>
  </si>
  <si>
    <t>平成26年度</t>
    <rPh sb="0" eb="2">
      <t>ヘイセイ</t>
    </rPh>
    <rPh sb="4" eb="6">
      <t>ネンド</t>
    </rPh>
    <phoneticPr fontId="11"/>
  </si>
  <si>
    <t>平成27年度</t>
    <rPh sb="0" eb="2">
      <t>ヘイセイ</t>
    </rPh>
    <rPh sb="4" eb="6">
      <t>ネンド</t>
    </rPh>
    <phoneticPr fontId="11"/>
  </si>
  <si>
    <t>平成28年度</t>
    <rPh sb="0" eb="2">
      <t>ヘイセイ</t>
    </rPh>
    <rPh sb="4" eb="6">
      <t>ネンド</t>
    </rPh>
    <phoneticPr fontId="11"/>
  </si>
  <si>
    <t>増加率</t>
    <rPh sb="0" eb="2">
      <t>ゾウカ</t>
    </rPh>
    <rPh sb="2" eb="3">
      <t>リツ</t>
    </rPh>
    <phoneticPr fontId="11"/>
  </si>
  <si>
    <t>平成29年度</t>
    <rPh sb="0" eb="2">
      <t>ヘイセイ</t>
    </rPh>
    <rPh sb="4" eb="6">
      <t>ネンド</t>
    </rPh>
    <phoneticPr fontId="11"/>
  </si>
  <si>
    <t>平成30年度</t>
    <rPh sb="0" eb="2">
      <t>ヘイセイ</t>
    </rPh>
    <rPh sb="4" eb="6">
      <t>ネンド</t>
    </rPh>
    <phoneticPr fontId="11"/>
  </si>
  <si>
    <t>市町村民税</t>
    <rPh sb="0" eb="3">
      <t>シチョウソン</t>
    </rPh>
    <rPh sb="3" eb="4">
      <t>ミン</t>
    </rPh>
    <rPh sb="4" eb="5">
      <t>ゼイ</t>
    </rPh>
    <phoneticPr fontId="11"/>
  </si>
  <si>
    <t>個人均等割</t>
    <rPh sb="0" eb="2">
      <t>コジン</t>
    </rPh>
    <rPh sb="2" eb="5">
      <t>キントウワ</t>
    </rPh>
    <phoneticPr fontId="11"/>
  </si>
  <si>
    <t>所得割</t>
    <rPh sb="0" eb="2">
      <t>ショトク</t>
    </rPh>
    <rPh sb="2" eb="3">
      <t>ワリ</t>
    </rPh>
    <phoneticPr fontId="11"/>
  </si>
  <si>
    <t>法人均等割</t>
    <rPh sb="0" eb="2">
      <t>ホウジン</t>
    </rPh>
    <rPh sb="2" eb="5">
      <t>キントウワ</t>
    </rPh>
    <phoneticPr fontId="11"/>
  </si>
  <si>
    <t>法人税割</t>
    <rPh sb="0" eb="3">
      <t>ホウジンゼイ</t>
    </rPh>
    <rPh sb="3" eb="4">
      <t>ワリ</t>
    </rPh>
    <phoneticPr fontId="11"/>
  </si>
  <si>
    <t>固定資産税</t>
    <rPh sb="0" eb="2">
      <t>コテイ</t>
    </rPh>
    <rPh sb="2" eb="5">
      <t>シサンゼイ</t>
    </rPh>
    <phoneticPr fontId="11"/>
  </si>
  <si>
    <t>土地</t>
    <rPh sb="0" eb="2">
      <t>トチ</t>
    </rPh>
    <phoneticPr fontId="11"/>
  </si>
  <si>
    <t>家屋</t>
    <rPh sb="0" eb="2">
      <t>カオク</t>
    </rPh>
    <phoneticPr fontId="11"/>
  </si>
  <si>
    <t>償却資産</t>
    <rPh sb="0" eb="2">
      <t>ショウキャク</t>
    </rPh>
    <rPh sb="2" eb="4">
      <t>シサン</t>
    </rPh>
    <phoneticPr fontId="11"/>
  </si>
  <si>
    <t>交付金</t>
    <rPh sb="0" eb="3">
      <t>コウフキン</t>
    </rPh>
    <phoneticPr fontId="11"/>
  </si>
  <si>
    <t>軽自動車税</t>
    <rPh sb="0" eb="4">
      <t>ケイジドウシャ</t>
    </rPh>
    <rPh sb="4" eb="5">
      <t>ゼイ</t>
    </rPh>
    <phoneticPr fontId="11"/>
  </si>
  <si>
    <t>市たばこ税</t>
    <rPh sb="0" eb="1">
      <t>シ</t>
    </rPh>
    <rPh sb="4" eb="5">
      <t>ゼイ</t>
    </rPh>
    <phoneticPr fontId="11"/>
  </si>
  <si>
    <t>都市計画税</t>
    <rPh sb="0" eb="2">
      <t>トシ</t>
    </rPh>
    <rPh sb="2" eb="4">
      <t>ケイカク</t>
    </rPh>
    <rPh sb="4" eb="5">
      <t>ゼイ</t>
    </rPh>
    <phoneticPr fontId="11"/>
  </si>
  <si>
    <t>合計</t>
    <rPh sb="0" eb="2">
      <t>ゴウケイ</t>
    </rPh>
    <phoneticPr fontId="11"/>
  </si>
  <si>
    <t>高尾宮岡ふるさとのみどりのトラスト基金</t>
    <rPh sb="0" eb="2">
      <t>タカオ</t>
    </rPh>
    <rPh sb="2" eb="4">
      <t>ミヤオカ</t>
    </rPh>
    <rPh sb="17" eb="19">
      <t>キキン</t>
    </rPh>
    <phoneticPr fontId="2"/>
  </si>
  <si>
    <t>南部地域整備基金</t>
    <rPh sb="0" eb="2">
      <t>ナンブ</t>
    </rPh>
    <rPh sb="2" eb="4">
      <t>チイキ</t>
    </rPh>
    <rPh sb="4" eb="6">
      <t>セイビ</t>
    </rPh>
    <rPh sb="6" eb="8">
      <t>キキン</t>
    </rPh>
    <phoneticPr fontId="2"/>
  </si>
  <si>
    <t>一般廃棄物処理施設整備基金積立金（千円）</t>
    <rPh sb="0" eb="2">
      <t>イッパン</t>
    </rPh>
    <rPh sb="2" eb="5">
      <t>ハイキブツ</t>
    </rPh>
    <rPh sb="5" eb="7">
      <t>ショリ</t>
    </rPh>
    <rPh sb="7" eb="9">
      <t>シセツ</t>
    </rPh>
    <rPh sb="9" eb="11">
      <t>セイビ</t>
    </rPh>
    <rPh sb="11" eb="13">
      <t>キキン</t>
    </rPh>
    <rPh sb="13" eb="15">
      <t>ツミタテ</t>
    </rPh>
    <rPh sb="15" eb="16">
      <t>キン</t>
    </rPh>
    <rPh sb="17" eb="19">
      <t>センエン</t>
    </rPh>
    <phoneticPr fontId="2"/>
  </si>
  <si>
    <t>◆調定額（現年）</t>
    <rPh sb="1" eb="4">
      <t>チョウテイガク</t>
    </rPh>
    <rPh sb="5" eb="6">
      <t>ゲン</t>
    </rPh>
    <rPh sb="6" eb="7">
      <t>ネン</t>
    </rPh>
    <phoneticPr fontId="11"/>
  </si>
  <si>
    <t>①元利償還金の額（繰上償還等を除く）</t>
    <rPh sb="1" eb="3">
      <t>ガンリ</t>
    </rPh>
    <rPh sb="3" eb="6">
      <t>ショウカンキン</t>
    </rPh>
    <rPh sb="7" eb="8">
      <t>ガク</t>
    </rPh>
    <rPh sb="9" eb="11">
      <t>クリアゲ</t>
    </rPh>
    <rPh sb="11" eb="13">
      <t>ショウカン</t>
    </rPh>
    <rPh sb="13" eb="14">
      <t>トウ</t>
    </rPh>
    <rPh sb="15" eb="16">
      <t>ノゾ</t>
    </rPh>
    <phoneticPr fontId="2"/>
  </si>
  <si>
    <t>②積立不足額を考慮して算定した額</t>
    <rPh sb="1" eb="3">
      <t>ツミタテ</t>
    </rPh>
    <rPh sb="3" eb="5">
      <t>ブソク</t>
    </rPh>
    <rPh sb="5" eb="6">
      <t>ガク</t>
    </rPh>
    <rPh sb="7" eb="9">
      <t>コウリョ</t>
    </rPh>
    <rPh sb="11" eb="13">
      <t>サンテイ</t>
    </rPh>
    <rPh sb="15" eb="16">
      <t>ガク</t>
    </rPh>
    <phoneticPr fontId="2"/>
  </si>
  <si>
    <t>③満期一括地方債の１年当たりの元金償還金に相当するもの</t>
    <rPh sb="1" eb="3">
      <t>マンキ</t>
    </rPh>
    <rPh sb="3" eb="5">
      <t>イッカツ</t>
    </rPh>
    <rPh sb="5" eb="8">
      <t>チホウサイ</t>
    </rPh>
    <rPh sb="10" eb="11">
      <t>ネン</t>
    </rPh>
    <rPh sb="11" eb="12">
      <t>ア</t>
    </rPh>
    <rPh sb="15" eb="17">
      <t>ガンキン</t>
    </rPh>
    <rPh sb="17" eb="19">
      <t>ショウカン</t>
    </rPh>
    <rPh sb="19" eb="20">
      <t>キン</t>
    </rPh>
    <rPh sb="21" eb="23">
      <t>ソウトウ</t>
    </rPh>
    <phoneticPr fontId="2"/>
  </si>
  <si>
    <t>④公営企業債の償還の財源に充てたと認められる繰出金</t>
    <rPh sb="1" eb="3">
      <t>コウエイ</t>
    </rPh>
    <rPh sb="3" eb="5">
      <t>キギョウ</t>
    </rPh>
    <rPh sb="5" eb="6">
      <t>サイ</t>
    </rPh>
    <rPh sb="7" eb="9">
      <t>ショウカン</t>
    </rPh>
    <rPh sb="10" eb="12">
      <t>ザイゲン</t>
    </rPh>
    <rPh sb="13" eb="14">
      <t>ア</t>
    </rPh>
    <rPh sb="17" eb="18">
      <t>ミト</t>
    </rPh>
    <rPh sb="22" eb="24">
      <t>クリダ</t>
    </rPh>
    <rPh sb="24" eb="25">
      <t>キン</t>
    </rPh>
    <phoneticPr fontId="2"/>
  </si>
  <si>
    <t>⑤一部事務組合等の起こした地方債に充てたと認められる補助金又は負担金</t>
    <rPh sb="1" eb="3">
      <t>イチブ</t>
    </rPh>
    <rPh sb="3" eb="5">
      <t>ジム</t>
    </rPh>
    <rPh sb="5" eb="7">
      <t>クミアイ</t>
    </rPh>
    <rPh sb="7" eb="8">
      <t>トウ</t>
    </rPh>
    <rPh sb="9" eb="10">
      <t>オ</t>
    </rPh>
    <rPh sb="13" eb="16">
      <t>チホウサイ</t>
    </rPh>
    <rPh sb="17" eb="18">
      <t>ア</t>
    </rPh>
    <rPh sb="21" eb="22">
      <t>ミト</t>
    </rPh>
    <rPh sb="26" eb="29">
      <t>ホジョキン</t>
    </rPh>
    <rPh sb="29" eb="30">
      <t>マタ</t>
    </rPh>
    <rPh sb="31" eb="34">
      <t>フタンキン</t>
    </rPh>
    <phoneticPr fontId="2"/>
  </si>
  <si>
    <t>⑥公債費に準ずる債務負担行為に係るもの</t>
    <rPh sb="1" eb="4">
      <t>コウサイヒ</t>
    </rPh>
    <rPh sb="5" eb="6">
      <t>ジュン</t>
    </rPh>
    <rPh sb="8" eb="10">
      <t>サイム</t>
    </rPh>
    <rPh sb="10" eb="12">
      <t>フタン</t>
    </rPh>
    <rPh sb="12" eb="14">
      <t>コウイ</t>
    </rPh>
    <rPh sb="15" eb="16">
      <t>カカ</t>
    </rPh>
    <phoneticPr fontId="2"/>
  </si>
  <si>
    <t>⑦一時借入金の利子</t>
    <rPh sb="1" eb="3">
      <t>イチジ</t>
    </rPh>
    <rPh sb="3" eb="5">
      <t>カリイレ</t>
    </rPh>
    <rPh sb="5" eb="6">
      <t>キン</t>
    </rPh>
    <rPh sb="7" eb="9">
      <t>リシ</t>
    </rPh>
    <phoneticPr fontId="2"/>
  </si>
  <si>
    <t>⑧特定財源の額</t>
    <rPh sb="1" eb="3">
      <t>トクテイ</t>
    </rPh>
    <rPh sb="3" eb="5">
      <t>ザイゲン</t>
    </rPh>
    <rPh sb="6" eb="7">
      <t>ガク</t>
    </rPh>
    <phoneticPr fontId="2"/>
  </si>
  <si>
    <t>　うち都市計画税充当可能額</t>
    <rPh sb="3" eb="5">
      <t>トシ</t>
    </rPh>
    <rPh sb="5" eb="7">
      <t>ケイカク</t>
    </rPh>
    <rPh sb="7" eb="8">
      <t>ゼイ</t>
    </rPh>
    <rPh sb="8" eb="10">
      <t>ジュウトウ</t>
    </rPh>
    <rPh sb="10" eb="13">
      <t>カノウガク</t>
    </rPh>
    <phoneticPr fontId="2"/>
  </si>
  <si>
    <t>⑨事業費補正により基準財政需要額に算入された公債費</t>
    <rPh sb="1" eb="4">
      <t>ジギョウヒ</t>
    </rPh>
    <rPh sb="4" eb="6">
      <t>ホセイ</t>
    </rPh>
    <rPh sb="9" eb="11">
      <t>キジュン</t>
    </rPh>
    <rPh sb="11" eb="13">
      <t>ザイセイ</t>
    </rPh>
    <rPh sb="13" eb="15">
      <t>ジュヨウ</t>
    </rPh>
    <rPh sb="15" eb="16">
      <t>ガク</t>
    </rPh>
    <rPh sb="17" eb="19">
      <t>サンニュウ</t>
    </rPh>
    <rPh sb="22" eb="25">
      <t>コウサイヒ</t>
    </rPh>
    <phoneticPr fontId="2"/>
  </si>
  <si>
    <t>⑩事業費補正により基準財政需要額に算入された公債費（準元利償還金に係るものに限る。）</t>
    <rPh sb="1" eb="4">
      <t>ジギョウヒ</t>
    </rPh>
    <rPh sb="4" eb="6">
      <t>ホセイ</t>
    </rPh>
    <rPh sb="9" eb="11">
      <t>キジュン</t>
    </rPh>
    <rPh sb="11" eb="13">
      <t>ザイセイ</t>
    </rPh>
    <rPh sb="13" eb="15">
      <t>ジュヨウ</t>
    </rPh>
    <rPh sb="15" eb="16">
      <t>ガク</t>
    </rPh>
    <rPh sb="17" eb="19">
      <t>サンニュウ</t>
    </rPh>
    <rPh sb="22" eb="25">
      <t>コウサイヒ</t>
    </rPh>
    <rPh sb="26" eb="27">
      <t>ジュン</t>
    </rPh>
    <rPh sb="27" eb="29">
      <t>ガンリ</t>
    </rPh>
    <rPh sb="29" eb="32">
      <t>ショウカンキン</t>
    </rPh>
    <rPh sb="33" eb="34">
      <t>カカ</t>
    </rPh>
    <rPh sb="38" eb="39">
      <t>カギ</t>
    </rPh>
    <phoneticPr fontId="2"/>
  </si>
  <si>
    <t>⑪災害復旧費等に係る基準財政需要額</t>
    <rPh sb="1" eb="3">
      <t>サイガイ</t>
    </rPh>
    <rPh sb="3" eb="5">
      <t>フッキュウ</t>
    </rPh>
    <rPh sb="5" eb="6">
      <t>ヒ</t>
    </rPh>
    <rPh sb="6" eb="7">
      <t>トウ</t>
    </rPh>
    <rPh sb="8" eb="9">
      <t>カカ</t>
    </rPh>
    <rPh sb="10" eb="12">
      <t>キジュン</t>
    </rPh>
    <rPh sb="12" eb="14">
      <t>ザイセイ</t>
    </rPh>
    <rPh sb="14" eb="16">
      <t>ジュヨウ</t>
    </rPh>
    <rPh sb="16" eb="17">
      <t>ガク</t>
    </rPh>
    <phoneticPr fontId="2"/>
  </si>
  <si>
    <t>⑫災害復旧費等に係る基準財政需要額（準元利償還金に係るものに限る。）</t>
    <rPh sb="1" eb="3">
      <t>サイガイ</t>
    </rPh>
    <rPh sb="3" eb="5">
      <t>フッキュウ</t>
    </rPh>
    <rPh sb="5" eb="6">
      <t>ヒ</t>
    </rPh>
    <rPh sb="6" eb="7">
      <t>トウ</t>
    </rPh>
    <rPh sb="8" eb="9">
      <t>カカ</t>
    </rPh>
    <rPh sb="10" eb="12">
      <t>キジュン</t>
    </rPh>
    <rPh sb="12" eb="14">
      <t>ザイセイ</t>
    </rPh>
    <rPh sb="14" eb="16">
      <t>ジュヨウ</t>
    </rPh>
    <rPh sb="16" eb="17">
      <t>ガク</t>
    </rPh>
    <phoneticPr fontId="2"/>
  </si>
  <si>
    <t>⑬密度補正により基準財政需要額に算入された元利償還金</t>
    <rPh sb="1" eb="3">
      <t>ミツド</t>
    </rPh>
    <rPh sb="3" eb="5">
      <t>ホセイ</t>
    </rPh>
    <rPh sb="8" eb="10">
      <t>キジュン</t>
    </rPh>
    <rPh sb="10" eb="12">
      <t>ザイセイ</t>
    </rPh>
    <rPh sb="12" eb="14">
      <t>ジュヨウ</t>
    </rPh>
    <rPh sb="14" eb="15">
      <t>ガク</t>
    </rPh>
    <rPh sb="16" eb="18">
      <t>サンニュウ</t>
    </rPh>
    <rPh sb="21" eb="23">
      <t>ガンリ</t>
    </rPh>
    <rPh sb="23" eb="26">
      <t>ショウカンキン</t>
    </rPh>
    <phoneticPr fontId="2"/>
  </si>
  <si>
    <t>⑭密度補正により基準財政需要額に算入された元利償還金（準元利償還金に係るものに限る。）</t>
    <rPh sb="1" eb="3">
      <t>ミツド</t>
    </rPh>
    <rPh sb="3" eb="5">
      <t>ホセイ</t>
    </rPh>
    <rPh sb="8" eb="10">
      <t>キジュン</t>
    </rPh>
    <rPh sb="10" eb="12">
      <t>ザイセイ</t>
    </rPh>
    <rPh sb="12" eb="14">
      <t>ジュヨウ</t>
    </rPh>
    <rPh sb="14" eb="15">
      <t>ガク</t>
    </rPh>
    <rPh sb="16" eb="18">
      <t>サンニュウ</t>
    </rPh>
    <rPh sb="21" eb="23">
      <t>ガンリ</t>
    </rPh>
    <rPh sb="23" eb="26">
      <t>ショウカンキン</t>
    </rPh>
    <phoneticPr fontId="2"/>
  </si>
  <si>
    <t>⑮標準税収入額等</t>
    <rPh sb="1" eb="3">
      <t>ヒョウジュン</t>
    </rPh>
    <rPh sb="3" eb="4">
      <t>ゼイ</t>
    </rPh>
    <rPh sb="4" eb="6">
      <t>シュウニュウ</t>
    </rPh>
    <rPh sb="6" eb="7">
      <t>ガク</t>
    </rPh>
    <rPh sb="7" eb="8">
      <t>トウ</t>
    </rPh>
    <phoneticPr fontId="2"/>
  </si>
  <si>
    <t>⑯普通交付税額</t>
    <rPh sb="1" eb="3">
      <t>フツウ</t>
    </rPh>
    <rPh sb="3" eb="6">
      <t>コウフゼイ</t>
    </rPh>
    <rPh sb="6" eb="7">
      <t>ガク</t>
    </rPh>
    <phoneticPr fontId="2"/>
  </si>
  <si>
    <t>⑰臨時財政対策債発行可能額</t>
    <rPh sb="1" eb="3">
      <t>リンジ</t>
    </rPh>
    <rPh sb="3" eb="5">
      <t>ザイセイ</t>
    </rPh>
    <rPh sb="5" eb="7">
      <t>タイサク</t>
    </rPh>
    <rPh sb="7" eb="8">
      <t>サイ</t>
    </rPh>
    <rPh sb="8" eb="10">
      <t>ハッコウ</t>
    </rPh>
    <rPh sb="10" eb="13">
      <t>カノウガク</t>
    </rPh>
    <phoneticPr fontId="2"/>
  </si>
  <si>
    <t>①地方債の現在高</t>
    <rPh sb="1" eb="4">
      <t>チホウサイ</t>
    </rPh>
    <rPh sb="5" eb="7">
      <t>ゲンザイ</t>
    </rPh>
    <rPh sb="7" eb="8">
      <t>ダカ</t>
    </rPh>
    <phoneticPr fontId="2"/>
  </si>
  <si>
    <t>②債務負担行為に基づく支出予定額</t>
    <rPh sb="1" eb="3">
      <t>サイム</t>
    </rPh>
    <rPh sb="3" eb="5">
      <t>フタン</t>
    </rPh>
    <rPh sb="5" eb="7">
      <t>コウイ</t>
    </rPh>
    <rPh sb="8" eb="9">
      <t>モト</t>
    </rPh>
    <rPh sb="11" eb="13">
      <t>シシュツ</t>
    </rPh>
    <rPh sb="13" eb="15">
      <t>ヨテイ</t>
    </rPh>
    <rPh sb="15" eb="16">
      <t>ガク</t>
    </rPh>
    <phoneticPr fontId="2"/>
  </si>
  <si>
    <t>③公営企業債等繰出見込額</t>
    <rPh sb="1" eb="3">
      <t>コウエイ</t>
    </rPh>
    <rPh sb="3" eb="5">
      <t>キギョウ</t>
    </rPh>
    <rPh sb="5" eb="6">
      <t>サイ</t>
    </rPh>
    <rPh sb="6" eb="7">
      <t>トウ</t>
    </rPh>
    <rPh sb="7" eb="9">
      <t>クリダ</t>
    </rPh>
    <rPh sb="9" eb="11">
      <t>ミコ</t>
    </rPh>
    <rPh sb="11" eb="12">
      <t>ガク</t>
    </rPh>
    <phoneticPr fontId="2"/>
  </si>
  <si>
    <t>④組合等負担等見込額</t>
    <rPh sb="1" eb="3">
      <t>クミアイ</t>
    </rPh>
    <rPh sb="3" eb="4">
      <t>トウ</t>
    </rPh>
    <rPh sb="4" eb="6">
      <t>フタン</t>
    </rPh>
    <rPh sb="6" eb="7">
      <t>トウ</t>
    </rPh>
    <rPh sb="7" eb="9">
      <t>ミコ</t>
    </rPh>
    <rPh sb="9" eb="10">
      <t>ガク</t>
    </rPh>
    <phoneticPr fontId="2"/>
  </si>
  <si>
    <t>⑤退職手当負担見込額</t>
    <rPh sb="1" eb="3">
      <t>タイショク</t>
    </rPh>
    <rPh sb="3" eb="5">
      <t>テアテ</t>
    </rPh>
    <rPh sb="5" eb="7">
      <t>フタン</t>
    </rPh>
    <rPh sb="7" eb="9">
      <t>ミコミ</t>
    </rPh>
    <rPh sb="9" eb="10">
      <t>ガク</t>
    </rPh>
    <phoneticPr fontId="2"/>
  </si>
  <si>
    <t>⑥設立法人の負債額等負担見込額</t>
    <rPh sb="1" eb="3">
      <t>セツリツ</t>
    </rPh>
    <rPh sb="3" eb="5">
      <t>ホウジン</t>
    </rPh>
    <rPh sb="6" eb="8">
      <t>フサイ</t>
    </rPh>
    <rPh sb="8" eb="9">
      <t>ガク</t>
    </rPh>
    <rPh sb="9" eb="10">
      <t>トウ</t>
    </rPh>
    <rPh sb="10" eb="12">
      <t>フタン</t>
    </rPh>
    <rPh sb="12" eb="14">
      <t>ミコミ</t>
    </rPh>
    <rPh sb="14" eb="15">
      <t>ガク</t>
    </rPh>
    <phoneticPr fontId="2"/>
  </si>
  <si>
    <t>（⑥のうち、土地開発公社分）</t>
    <rPh sb="6" eb="8">
      <t>トチ</t>
    </rPh>
    <rPh sb="8" eb="10">
      <t>カイハツ</t>
    </rPh>
    <rPh sb="10" eb="12">
      <t>コウシャ</t>
    </rPh>
    <rPh sb="12" eb="13">
      <t>ブン</t>
    </rPh>
    <phoneticPr fontId="2"/>
  </si>
  <si>
    <t>（⑥のうち、第三セクター等分）</t>
    <rPh sb="6" eb="8">
      <t>ダイサン</t>
    </rPh>
    <rPh sb="12" eb="13">
      <t>トウ</t>
    </rPh>
    <rPh sb="13" eb="14">
      <t>ブン</t>
    </rPh>
    <phoneticPr fontId="2"/>
  </si>
  <si>
    <t>⑦連結実質赤字額</t>
    <rPh sb="1" eb="3">
      <t>レンケツ</t>
    </rPh>
    <rPh sb="3" eb="5">
      <t>ジッシツ</t>
    </rPh>
    <rPh sb="5" eb="7">
      <t>アカジ</t>
    </rPh>
    <rPh sb="7" eb="8">
      <t>ガク</t>
    </rPh>
    <phoneticPr fontId="2"/>
  </si>
  <si>
    <t>⑧組合等連結実質赤字額</t>
    <rPh sb="1" eb="3">
      <t>クミアイ</t>
    </rPh>
    <rPh sb="3" eb="4">
      <t>トウ</t>
    </rPh>
    <rPh sb="4" eb="6">
      <t>レンケツ</t>
    </rPh>
    <rPh sb="6" eb="8">
      <t>ジッシツ</t>
    </rPh>
    <rPh sb="8" eb="10">
      <t>アカジ</t>
    </rPh>
    <rPh sb="10" eb="11">
      <t>ガク</t>
    </rPh>
    <phoneticPr fontId="2"/>
  </si>
  <si>
    <t>⑨充当可能基金</t>
    <rPh sb="1" eb="3">
      <t>ジュウトウ</t>
    </rPh>
    <rPh sb="3" eb="5">
      <t>カノウ</t>
    </rPh>
    <rPh sb="5" eb="7">
      <t>キキン</t>
    </rPh>
    <phoneticPr fontId="2"/>
  </si>
  <si>
    <t>⑩充当可能特定収入</t>
    <rPh sb="1" eb="3">
      <t>ジュウトウ</t>
    </rPh>
    <rPh sb="3" eb="5">
      <t>カノウ</t>
    </rPh>
    <rPh sb="5" eb="7">
      <t>トクテイ</t>
    </rPh>
    <rPh sb="7" eb="9">
      <t>シュウニュウ</t>
    </rPh>
    <phoneticPr fontId="2"/>
  </si>
  <si>
    <t>（⑩のうち、都市計画税）</t>
    <rPh sb="6" eb="8">
      <t>トシ</t>
    </rPh>
    <rPh sb="8" eb="10">
      <t>ケイカク</t>
    </rPh>
    <rPh sb="10" eb="11">
      <t>ゼイ</t>
    </rPh>
    <phoneticPr fontId="2"/>
  </si>
  <si>
    <t>⑫標準財政規模（再掲）</t>
    <rPh sb="1" eb="3">
      <t>ヒョウジュン</t>
    </rPh>
    <rPh sb="3" eb="5">
      <t>ザイセイ</t>
    </rPh>
    <rPh sb="5" eb="7">
      <t>キボ</t>
    </rPh>
    <rPh sb="8" eb="9">
      <t>サイ</t>
    </rPh>
    <rPh sb="9" eb="10">
      <t>カカ</t>
    </rPh>
    <phoneticPr fontId="2"/>
  </si>
  <si>
    <t>⑬算入公債費等の額</t>
    <rPh sb="1" eb="3">
      <t>サンニュウ</t>
    </rPh>
    <rPh sb="3" eb="6">
      <t>コウサイヒ</t>
    </rPh>
    <rPh sb="6" eb="7">
      <t>トウ</t>
    </rPh>
    <rPh sb="8" eb="9">
      <t>ガク</t>
    </rPh>
    <phoneticPr fontId="2"/>
  </si>
  <si>
    <t>（⑮～⑰）－（⑨～⑭）　Ｂ</t>
    <phoneticPr fontId="2"/>
  </si>
  <si>
    <t>将来負担額</t>
    <rPh sb="0" eb="2">
      <t>ショウライ</t>
    </rPh>
    <rPh sb="2" eb="4">
      <t>フタン</t>
    </rPh>
    <rPh sb="4" eb="5">
      <t>ガク</t>
    </rPh>
    <phoneticPr fontId="2"/>
  </si>
  <si>
    <t>充当可能財源等</t>
    <rPh sb="0" eb="2">
      <t>ジュウトウ</t>
    </rPh>
    <rPh sb="2" eb="4">
      <t>カノウ</t>
    </rPh>
    <rPh sb="4" eb="6">
      <t>ザイゲン</t>
    </rPh>
    <rPh sb="6" eb="7">
      <t>トウ</t>
    </rPh>
    <phoneticPr fontId="2"/>
  </si>
  <si>
    <t>分母</t>
    <rPh sb="0" eb="2">
      <t>ブンボ</t>
    </rPh>
    <phoneticPr fontId="2"/>
  </si>
  <si>
    <t>実質公債費比率（３か年平均）</t>
    <rPh sb="0" eb="2">
      <t>ジッシツ</t>
    </rPh>
    <rPh sb="2" eb="5">
      <t>コウサイヒ</t>
    </rPh>
    <rPh sb="5" eb="7">
      <t>ヒリツ</t>
    </rPh>
    <rPh sb="10" eb="11">
      <t>ネン</t>
    </rPh>
    <rPh sb="11" eb="13">
      <t>ヘイキン</t>
    </rPh>
    <phoneticPr fontId="2"/>
  </si>
  <si>
    <t>分子</t>
    <rPh sb="0" eb="2">
      <t>ブンシ</t>
    </rPh>
    <phoneticPr fontId="2"/>
  </si>
  <si>
    <t>小計　（⑫－⑬）　Ｄ</t>
    <rPh sb="0" eb="2">
      <t>ショウケイ</t>
    </rPh>
    <phoneticPr fontId="2"/>
  </si>
  <si>
    <t>将来負担比率　Ｃ／Ｄ×100</t>
    <rPh sb="0" eb="2">
      <t>ショウライ</t>
    </rPh>
    <rPh sb="2" eb="4">
      <t>フタン</t>
    </rPh>
    <rPh sb="4" eb="6">
      <t>ヒリツ</t>
    </rPh>
    <phoneticPr fontId="2"/>
  </si>
  <si>
    <t>実質公債費比率（単年度）　Ａ／Ｂ×100</t>
    <rPh sb="0" eb="2">
      <t>ジッシツ</t>
    </rPh>
    <rPh sb="2" eb="5">
      <t>コウサイヒ</t>
    </rPh>
    <rPh sb="5" eb="7">
      <t>ヒリツ</t>
    </rPh>
    <rPh sb="8" eb="11">
      <t>タンネンド</t>
    </rPh>
    <phoneticPr fontId="2"/>
  </si>
  <si>
    <t>項目</t>
    <rPh sb="0" eb="2">
      <t>コウモク</t>
    </rPh>
    <phoneticPr fontId="2"/>
  </si>
  <si>
    <t>◆性質別</t>
    <rPh sb="1" eb="3">
      <t>セイシツ</t>
    </rPh>
    <rPh sb="3" eb="4">
      <t>ベツ</t>
    </rPh>
    <phoneticPr fontId="2"/>
  </si>
  <si>
    <t>◆歳出　款別</t>
    <rPh sb="1" eb="3">
      <t>サイシュツ</t>
    </rPh>
    <rPh sb="4" eb="5">
      <t>カン</t>
    </rPh>
    <rPh sb="5" eb="6">
      <t>ベツ</t>
    </rPh>
    <phoneticPr fontId="2"/>
  </si>
  <si>
    <t>◆歳入　款別</t>
    <rPh sb="1" eb="3">
      <t>サイニュウ</t>
    </rPh>
    <rPh sb="4" eb="5">
      <t>カン</t>
    </rPh>
    <rPh sb="5" eb="6">
      <t>ベツ</t>
    </rPh>
    <phoneticPr fontId="2"/>
  </si>
  <si>
    <t>北本市　健全化判断比率の推移</t>
    <rPh sb="0" eb="3">
      <t>キタモトシ</t>
    </rPh>
    <rPh sb="4" eb="7">
      <t>ケンゼンカ</t>
    </rPh>
    <rPh sb="7" eb="9">
      <t>ハンダン</t>
    </rPh>
    <rPh sb="9" eb="11">
      <t>ヒリツ</t>
    </rPh>
    <rPh sb="12" eb="14">
      <t>スイイ</t>
    </rPh>
    <phoneticPr fontId="2"/>
  </si>
  <si>
    <t>（単位　千円）</t>
    <rPh sb="1" eb="3">
      <t>タンイ</t>
    </rPh>
    <rPh sb="4" eb="6">
      <t>センエン</t>
    </rPh>
    <phoneticPr fontId="2"/>
  </si>
  <si>
    <t>⑪基準財政需要額算入見込額</t>
    <rPh sb="1" eb="3">
      <t>キジュン</t>
    </rPh>
    <rPh sb="3" eb="5">
      <t>ザイセイ</t>
    </rPh>
    <rPh sb="5" eb="7">
      <t>ジュヨウ</t>
    </rPh>
    <rPh sb="7" eb="8">
      <t>ガク</t>
    </rPh>
    <rPh sb="8" eb="10">
      <t>サンニュウ</t>
    </rPh>
    <rPh sb="10" eb="12">
      <t>ミコミ</t>
    </rPh>
    <rPh sb="12" eb="13">
      <t>ガク</t>
    </rPh>
    <phoneticPr fontId="2"/>
  </si>
  <si>
    <r>
      <t>（①～⑦）－</t>
    </r>
    <r>
      <rPr>
        <sz val="10"/>
        <color rgb="FF0070C0"/>
        <rFont val="ＭＳ Ｐゴシック"/>
        <family val="3"/>
        <charset val="128"/>
      </rPr>
      <t>（⑧～⑭）</t>
    </r>
    <r>
      <rPr>
        <sz val="10"/>
        <color theme="1"/>
        <rFont val="ＭＳ Ｐゴシック"/>
        <family val="3"/>
        <charset val="128"/>
      </rPr>
      <t>　Ａ</t>
    </r>
    <phoneticPr fontId="2"/>
  </si>
  <si>
    <r>
      <t>小計　（①～⑧）－</t>
    </r>
    <r>
      <rPr>
        <sz val="10"/>
        <color rgb="FF0070C0"/>
        <rFont val="ＭＳ Ｐゴシック"/>
        <family val="3"/>
        <charset val="128"/>
      </rPr>
      <t>（⑨～⑪）</t>
    </r>
    <r>
      <rPr>
        <sz val="10"/>
        <color theme="1"/>
        <rFont val="ＭＳ Ｐゴシック"/>
        <family val="3"/>
        <charset val="128"/>
      </rPr>
      <t>　Ｃ</t>
    </r>
    <rPh sb="0" eb="2">
      <t>ショウケイ</t>
    </rPh>
    <phoneticPr fontId="2"/>
  </si>
  <si>
    <t>元金償還額の推移</t>
    <rPh sb="0" eb="2">
      <t>ガンキン</t>
    </rPh>
    <rPh sb="2" eb="4">
      <t>ショウカン</t>
    </rPh>
    <rPh sb="4" eb="5">
      <t>ガク</t>
    </rPh>
    <rPh sb="6" eb="8">
      <t>スイイ</t>
    </rPh>
    <phoneticPr fontId="2"/>
  </si>
  <si>
    <t>基準財政需要額</t>
    <rPh sb="0" eb="2">
      <t>キジュン</t>
    </rPh>
    <rPh sb="2" eb="4">
      <t>ザイセイ</t>
    </rPh>
    <rPh sb="4" eb="6">
      <t>ジュヨウ</t>
    </rPh>
    <rPh sb="6" eb="7">
      <t>ガク</t>
    </rPh>
    <phoneticPr fontId="2"/>
  </si>
  <si>
    <t>基準財政収入額</t>
    <rPh sb="0" eb="2">
      <t>キジュン</t>
    </rPh>
    <rPh sb="2" eb="4">
      <t>ザイセイ</t>
    </rPh>
    <rPh sb="4" eb="7">
      <t>シュウニュウガク</t>
    </rPh>
    <phoneticPr fontId="2"/>
  </si>
  <si>
    <t>標準税収入額</t>
    <rPh sb="0" eb="2">
      <t>ヒョウジュン</t>
    </rPh>
    <rPh sb="2" eb="3">
      <t>ゼイ</t>
    </rPh>
    <rPh sb="3" eb="5">
      <t>シュウニュウ</t>
    </rPh>
    <rPh sb="5" eb="6">
      <t>ガク</t>
    </rPh>
    <phoneticPr fontId="2"/>
  </si>
  <si>
    <t>標準財政規模</t>
    <rPh sb="0" eb="2">
      <t>ヒョウジュン</t>
    </rPh>
    <rPh sb="2" eb="4">
      <t>ザイセイ</t>
    </rPh>
    <rPh sb="4" eb="6">
      <t>キボ</t>
    </rPh>
    <phoneticPr fontId="2"/>
  </si>
  <si>
    <t>財政力指数</t>
    <rPh sb="0" eb="3">
      <t>ザイセイリョク</t>
    </rPh>
    <rPh sb="3" eb="5">
      <t>シスウ</t>
    </rPh>
    <phoneticPr fontId="2"/>
  </si>
  <si>
    <t>実質収支比率</t>
    <rPh sb="0" eb="4">
      <t>ジッシツシュウシ</t>
    </rPh>
    <rPh sb="4" eb="6">
      <t>ヒリツ</t>
    </rPh>
    <phoneticPr fontId="2"/>
  </si>
  <si>
    <t>将来負担比率</t>
    <rPh sb="0" eb="2">
      <t>ショウライ</t>
    </rPh>
    <rPh sb="2" eb="4">
      <t>フタン</t>
    </rPh>
    <rPh sb="4" eb="6">
      <t>ヒリツ</t>
    </rPh>
    <phoneticPr fontId="2"/>
  </si>
  <si>
    <t>公債費負担比率</t>
    <rPh sb="0" eb="3">
      <t>コウサイヒ</t>
    </rPh>
    <rPh sb="3" eb="5">
      <t>フタン</t>
    </rPh>
    <rPh sb="5" eb="7">
      <t>ヒリツ</t>
    </rPh>
    <phoneticPr fontId="2"/>
  </si>
  <si>
    <t>義務的経費比率</t>
    <rPh sb="0" eb="2">
      <t>ギム</t>
    </rPh>
    <rPh sb="2" eb="3">
      <t>テキ</t>
    </rPh>
    <rPh sb="3" eb="5">
      <t>ケイヒ</t>
    </rPh>
    <rPh sb="5" eb="7">
      <t>ヒリツ</t>
    </rPh>
    <phoneticPr fontId="2"/>
  </si>
  <si>
    <t>一般財源比率</t>
    <rPh sb="0" eb="4">
      <t>イッパンザイゲン</t>
    </rPh>
    <rPh sb="4" eb="6">
      <t>ヒリツ</t>
    </rPh>
    <phoneticPr fontId="2"/>
  </si>
  <si>
    <t>実質債務残高比率</t>
    <rPh sb="0" eb="2">
      <t>ジッシツ</t>
    </rPh>
    <rPh sb="2" eb="4">
      <t>サイム</t>
    </rPh>
    <rPh sb="4" eb="6">
      <t>ザンダカ</t>
    </rPh>
    <rPh sb="6" eb="8">
      <t>ヒリツ</t>
    </rPh>
    <phoneticPr fontId="2"/>
  </si>
  <si>
    <t>ラスパイレス指数</t>
    <rPh sb="6" eb="8">
      <t>シスウ</t>
    </rPh>
    <phoneticPr fontId="2"/>
  </si>
  <si>
    <t>積立基金現在高</t>
    <rPh sb="0" eb="2">
      <t>ツミタテ</t>
    </rPh>
    <rPh sb="2" eb="4">
      <t>キキン</t>
    </rPh>
    <rPh sb="4" eb="7">
      <t>ゲンザイダカ</t>
    </rPh>
    <phoneticPr fontId="2"/>
  </si>
  <si>
    <t>うち財政調整基金</t>
    <rPh sb="2" eb="4">
      <t>ザイセイ</t>
    </rPh>
    <rPh sb="4" eb="6">
      <t>チョウセイ</t>
    </rPh>
    <rPh sb="6" eb="8">
      <t>キキン</t>
    </rPh>
    <phoneticPr fontId="2"/>
  </si>
  <si>
    <t>うち減債基金</t>
    <rPh sb="2" eb="4">
      <t>ゲンサイ</t>
    </rPh>
    <rPh sb="4" eb="6">
      <t>キキン</t>
    </rPh>
    <phoneticPr fontId="2"/>
  </si>
  <si>
    <t>地方債残高</t>
    <rPh sb="0" eb="3">
      <t>チホウサイ</t>
    </rPh>
    <rPh sb="3" eb="5">
      <t>ザンダカ</t>
    </rPh>
    <phoneticPr fontId="2"/>
  </si>
  <si>
    <t>債務負担行為</t>
    <rPh sb="0" eb="6">
      <t>サイムフタンコウイ</t>
    </rPh>
    <phoneticPr fontId="2"/>
  </si>
  <si>
    <t>実質公債費比率</t>
    <rPh sb="0" eb="2">
      <t>ジッシツ</t>
    </rPh>
    <rPh sb="2" eb="5">
      <t>コウサイヒ</t>
    </rPh>
    <rPh sb="5" eb="7">
      <t>ヒリツ</t>
    </rPh>
    <phoneticPr fontId="2"/>
  </si>
  <si>
    <t>経常一般財源等比率</t>
    <rPh sb="0" eb="2">
      <t>ケイジョウ</t>
    </rPh>
    <rPh sb="2" eb="4">
      <t>イッパン</t>
    </rPh>
    <rPh sb="4" eb="6">
      <t>ザイゲン</t>
    </rPh>
    <rPh sb="6" eb="7">
      <t>トウ</t>
    </rPh>
    <rPh sb="7" eb="9">
      <t>ヒリツ</t>
    </rPh>
    <phoneticPr fontId="2"/>
  </si>
  <si>
    <t>経常収支比率</t>
    <rPh sb="0" eb="4">
      <t>ケイジョウシュウシ</t>
    </rPh>
    <rPh sb="4" eb="6">
      <t>ヒリツ</t>
    </rPh>
    <phoneticPr fontId="2"/>
  </si>
  <si>
    <t>歳入決算額</t>
    <rPh sb="0" eb="2">
      <t>サイニュウ</t>
    </rPh>
    <rPh sb="2" eb="4">
      <t>ケッサン</t>
    </rPh>
    <rPh sb="4" eb="5">
      <t>ガク</t>
    </rPh>
    <phoneticPr fontId="2"/>
  </si>
  <si>
    <t>歳出決算額</t>
    <rPh sb="0" eb="2">
      <t>サイシュツ</t>
    </rPh>
    <rPh sb="2" eb="4">
      <t>ケッサン</t>
    </rPh>
    <rPh sb="4" eb="5">
      <t>ガク</t>
    </rPh>
    <phoneticPr fontId="2"/>
  </si>
  <si>
    <t>歳入歳出差引額</t>
    <rPh sb="0" eb="2">
      <t>サイニュウ</t>
    </rPh>
    <rPh sb="2" eb="4">
      <t>サイシュツ</t>
    </rPh>
    <rPh sb="4" eb="6">
      <t>サシヒキ</t>
    </rPh>
    <rPh sb="6" eb="7">
      <t>ガク</t>
    </rPh>
    <phoneticPr fontId="2"/>
  </si>
  <si>
    <t>翌年度繰越財源</t>
    <rPh sb="0" eb="3">
      <t>ヨクネンド</t>
    </rPh>
    <rPh sb="3" eb="5">
      <t>クリコシ</t>
    </rPh>
    <rPh sb="5" eb="7">
      <t>ザイゲン</t>
    </rPh>
    <phoneticPr fontId="2"/>
  </si>
  <si>
    <t>実質収支</t>
    <rPh sb="0" eb="2">
      <t>ジッシツ</t>
    </rPh>
    <rPh sb="2" eb="4">
      <t>シュウシ</t>
    </rPh>
    <phoneticPr fontId="2"/>
  </si>
  <si>
    <t>実質単年度収支</t>
    <rPh sb="0" eb="2">
      <t>ジッシツ</t>
    </rPh>
    <rPh sb="2" eb="5">
      <t>タンネンド</t>
    </rPh>
    <rPh sb="5" eb="7">
      <t>シュウシ</t>
    </rPh>
    <phoneticPr fontId="2"/>
  </si>
  <si>
    <t>単年度収支</t>
    <rPh sb="0" eb="3">
      <t>タンネンド</t>
    </rPh>
    <rPh sb="3" eb="5">
      <t>シュウシ</t>
    </rPh>
    <phoneticPr fontId="2"/>
  </si>
  <si>
    <t>積立金</t>
    <rPh sb="0" eb="2">
      <t>ツミタテ</t>
    </rPh>
    <rPh sb="2" eb="3">
      <t>キン</t>
    </rPh>
    <phoneticPr fontId="2"/>
  </si>
  <si>
    <t>繰上償還金</t>
    <rPh sb="0" eb="2">
      <t>クリアゲ</t>
    </rPh>
    <rPh sb="2" eb="4">
      <t>ショウカン</t>
    </rPh>
    <rPh sb="4" eb="5">
      <t>キン</t>
    </rPh>
    <phoneticPr fontId="2"/>
  </si>
  <si>
    <t>基金取り崩し額</t>
    <rPh sb="0" eb="2">
      <t>キキン</t>
    </rPh>
    <rPh sb="2" eb="3">
      <t>ト</t>
    </rPh>
    <rPh sb="4" eb="5">
      <t>クズ</t>
    </rPh>
    <rPh sb="6" eb="7">
      <t>ガク</t>
    </rPh>
    <phoneticPr fontId="2"/>
  </si>
  <si>
    <t>経常一般財源</t>
    <rPh sb="0" eb="2">
      <t>ケイジョウ</t>
    </rPh>
    <rPh sb="2" eb="4">
      <t>イッパン</t>
    </rPh>
    <rPh sb="4" eb="6">
      <t>ザイゲン</t>
    </rPh>
    <phoneticPr fontId="2"/>
  </si>
  <si>
    <t>臨財債等を含む</t>
    <rPh sb="0" eb="1">
      <t>ノゾ</t>
    </rPh>
    <rPh sb="1" eb="2">
      <t>ザイ</t>
    </rPh>
    <rPh sb="2" eb="3">
      <t>サイ</t>
    </rPh>
    <rPh sb="3" eb="4">
      <t>トウ</t>
    </rPh>
    <rPh sb="5" eb="6">
      <t>フク</t>
    </rPh>
    <phoneticPr fontId="2"/>
  </si>
  <si>
    <t>経常経費充当一財</t>
    <rPh sb="0" eb="2">
      <t>ケイジョウ</t>
    </rPh>
    <rPh sb="2" eb="4">
      <t>ケイヒ</t>
    </rPh>
    <rPh sb="4" eb="6">
      <t>ジュウトウ</t>
    </rPh>
    <rPh sb="6" eb="8">
      <t>イチザイ</t>
    </rPh>
    <phoneticPr fontId="2"/>
  </si>
  <si>
    <t>　うち公債費</t>
    <rPh sb="3" eb="6">
      <t>コウサイヒ</t>
    </rPh>
    <phoneticPr fontId="2"/>
  </si>
  <si>
    <t>　公債費の割合</t>
    <rPh sb="1" eb="4">
      <t>コウサイヒ</t>
    </rPh>
    <rPh sb="5" eb="7">
      <t>ワリアイ</t>
    </rPh>
    <phoneticPr fontId="2"/>
  </si>
  <si>
    <t>経常収支比率</t>
    <rPh sb="0" eb="2">
      <t>ケイジョウ</t>
    </rPh>
    <rPh sb="2" eb="4">
      <t>シュウシ</t>
    </rPh>
    <rPh sb="4" eb="6">
      <t>ヒリツ</t>
    </rPh>
    <phoneticPr fontId="2"/>
  </si>
  <si>
    <t>経常収支比率◎</t>
    <rPh sb="0" eb="2">
      <t>ケイジョウ</t>
    </rPh>
    <rPh sb="2" eb="4">
      <t>シュウシ</t>
    </rPh>
    <rPh sb="4" eb="6">
      <t>ヒリツ</t>
    </rPh>
    <phoneticPr fontId="2"/>
  </si>
  <si>
    <t>令和元年度</t>
    <rPh sb="0" eb="2">
      <t>レイワ</t>
    </rPh>
    <rPh sb="2" eb="3">
      <t>モト</t>
    </rPh>
    <rPh sb="3" eb="5">
      <t>ネンド</t>
    </rPh>
    <phoneticPr fontId="2"/>
  </si>
  <si>
    <t>令和元年度</t>
    <rPh sb="0" eb="2">
      <t>レイワ</t>
    </rPh>
    <rPh sb="2" eb="4">
      <t>ガンネン</t>
    </rPh>
    <rPh sb="4" eb="5">
      <t>ド</t>
    </rPh>
    <phoneticPr fontId="2"/>
  </si>
  <si>
    <t>平成３０年度年度</t>
    <rPh sb="0" eb="2">
      <t>ヘイセイ</t>
    </rPh>
    <rPh sb="4" eb="6">
      <t>ネンド</t>
    </rPh>
    <rPh sb="6" eb="8">
      <t>ネンド</t>
    </rPh>
    <phoneticPr fontId="2"/>
  </si>
  <si>
    <t>環境性能割交付金</t>
    <rPh sb="0" eb="2">
      <t>カンキョウ</t>
    </rPh>
    <rPh sb="2" eb="4">
      <t>セイノウ</t>
    </rPh>
    <rPh sb="4" eb="5">
      <t>ワリ</t>
    </rPh>
    <rPh sb="5" eb="8">
      <t>コウフキン</t>
    </rPh>
    <phoneticPr fontId="2"/>
  </si>
  <si>
    <t>増減率</t>
    <rPh sb="0" eb="2">
      <t>ゾウゲン</t>
    </rPh>
    <rPh sb="2" eb="3">
      <t>リツ</t>
    </rPh>
    <phoneticPr fontId="2"/>
  </si>
  <si>
    <t>令和２年度</t>
    <rPh sb="0" eb="2">
      <t>レイワ</t>
    </rPh>
    <rPh sb="3" eb="4">
      <t>ネン</t>
    </rPh>
    <rPh sb="4" eb="5">
      <t>ド</t>
    </rPh>
    <phoneticPr fontId="2"/>
  </si>
  <si>
    <t>令和２年度</t>
    <rPh sb="0" eb="2">
      <t>レイワ</t>
    </rPh>
    <rPh sb="3" eb="5">
      <t>ネンド</t>
    </rPh>
    <phoneticPr fontId="2"/>
  </si>
  <si>
    <t>法人事業税交付金</t>
    <rPh sb="0" eb="2">
      <t>ホウジン</t>
    </rPh>
    <rPh sb="2" eb="5">
      <t>ジギョウゼイ</t>
    </rPh>
    <rPh sb="5" eb="8">
      <t>コウフキン</t>
    </rPh>
    <phoneticPr fontId="2"/>
  </si>
  <si>
    <t>令和２年度</t>
    <rPh sb="0" eb="2">
      <t>レイワ</t>
    </rPh>
    <rPh sb="3" eb="5">
      <t>ネンド</t>
    </rPh>
    <phoneticPr fontId="2"/>
  </si>
  <si>
    <t>令和元年度</t>
    <rPh sb="0" eb="2">
      <t>レイワ</t>
    </rPh>
    <rPh sb="2" eb="3">
      <t>ガン</t>
    </rPh>
    <rPh sb="3" eb="5">
      <t>ネンド</t>
    </rPh>
    <phoneticPr fontId="11"/>
  </si>
  <si>
    <t>令和２年度</t>
    <rPh sb="0" eb="2">
      <t>レイワ</t>
    </rPh>
    <rPh sb="3" eb="5">
      <t>ネンド</t>
    </rPh>
    <phoneticPr fontId="11"/>
  </si>
  <si>
    <t>入湯税</t>
    <rPh sb="0" eb="3">
      <t>ニュウトウゼイ</t>
    </rPh>
    <phoneticPr fontId="2"/>
  </si>
  <si>
    <t>環境性能割</t>
    <rPh sb="0" eb="2">
      <t>カンキョウ</t>
    </rPh>
    <rPh sb="2" eb="5">
      <t>セイノウワリ</t>
    </rPh>
    <phoneticPr fontId="2"/>
  </si>
  <si>
    <t>種別割</t>
    <rPh sb="0" eb="3">
      <t>シュベツワリ</t>
    </rPh>
    <phoneticPr fontId="2"/>
  </si>
  <si>
    <t>扶助費　決算額の推移</t>
    <rPh sb="0" eb="3">
      <t>フジョヒ</t>
    </rPh>
    <rPh sb="4" eb="7">
      <t>ケッサンガク</t>
    </rPh>
    <rPh sb="8" eb="10">
      <t>スイイ</t>
    </rPh>
    <phoneticPr fontId="11"/>
  </si>
  <si>
    <t>区分</t>
    <rPh sb="0" eb="2">
      <t>クブン</t>
    </rPh>
    <phoneticPr fontId="11"/>
  </si>
  <si>
    <t>平成３０年度</t>
    <rPh sb="0" eb="2">
      <t>ヘイセイ</t>
    </rPh>
    <rPh sb="4" eb="6">
      <t>ネンド</t>
    </rPh>
    <phoneticPr fontId="11"/>
  </si>
  <si>
    <t>令和元年度</t>
    <rPh sb="0" eb="2">
      <t>レイワ</t>
    </rPh>
    <rPh sb="2" eb="5">
      <t>ガンネンド</t>
    </rPh>
    <phoneticPr fontId="11"/>
  </si>
  <si>
    <t>令和２年度</t>
    <rPh sb="0" eb="2">
      <t>レイワ</t>
    </rPh>
    <rPh sb="3" eb="4">
      <t>ネン</t>
    </rPh>
    <rPh sb="4" eb="5">
      <t>ド</t>
    </rPh>
    <phoneticPr fontId="11"/>
  </si>
  <si>
    <t>増加率</t>
    <rPh sb="0" eb="3">
      <t>ゾウカリツ</t>
    </rPh>
    <phoneticPr fontId="11"/>
  </si>
  <si>
    <t>決算額</t>
    <rPh sb="0" eb="3">
      <t>ケッサンガク</t>
    </rPh>
    <phoneticPr fontId="11"/>
  </si>
  <si>
    <t>延べ人数</t>
    <rPh sb="0" eb="1">
      <t>ノ</t>
    </rPh>
    <rPh sb="2" eb="4">
      <t>ニンズウ</t>
    </rPh>
    <phoneticPr fontId="11"/>
  </si>
  <si>
    <t>障がい者福祉業務経費（扶助費）</t>
    <rPh sb="0" eb="1">
      <t>ショウ</t>
    </rPh>
    <rPh sb="3" eb="4">
      <t>シャ</t>
    </rPh>
    <rPh sb="4" eb="6">
      <t>フクシ</t>
    </rPh>
    <rPh sb="6" eb="8">
      <t>ギョウム</t>
    </rPh>
    <rPh sb="8" eb="10">
      <t>ケイヒ</t>
    </rPh>
    <rPh sb="11" eb="14">
      <t>フジョヒ</t>
    </rPh>
    <phoneticPr fontId="11"/>
  </si>
  <si>
    <t>医療扶助</t>
    <rPh sb="0" eb="2">
      <t>イリョウ</t>
    </rPh>
    <rPh sb="2" eb="4">
      <t>フジョ</t>
    </rPh>
    <phoneticPr fontId="11"/>
  </si>
  <si>
    <t>重度心身障害者医療</t>
    <rPh sb="0" eb="2">
      <t>ジュウド</t>
    </rPh>
    <rPh sb="2" eb="4">
      <t>シンシン</t>
    </rPh>
    <rPh sb="4" eb="6">
      <t>ショウガイ</t>
    </rPh>
    <rPh sb="6" eb="7">
      <t>シャ</t>
    </rPh>
    <rPh sb="7" eb="9">
      <t>イリョウ</t>
    </rPh>
    <phoneticPr fontId="11"/>
  </si>
  <si>
    <t>諸扶助</t>
    <rPh sb="0" eb="1">
      <t>ショ</t>
    </rPh>
    <rPh sb="1" eb="3">
      <t>フジョ</t>
    </rPh>
    <phoneticPr fontId="11"/>
  </si>
  <si>
    <t>介護給付費</t>
    <rPh sb="0" eb="2">
      <t>カイゴ</t>
    </rPh>
    <rPh sb="2" eb="4">
      <t>キュウフ</t>
    </rPh>
    <rPh sb="4" eb="5">
      <t>ヒ</t>
    </rPh>
    <phoneticPr fontId="11"/>
  </si>
  <si>
    <t>居宅介護</t>
    <rPh sb="0" eb="2">
      <t>キョタク</t>
    </rPh>
    <rPh sb="2" eb="4">
      <t>カイゴ</t>
    </rPh>
    <phoneticPr fontId="11"/>
  </si>
  <si>
    <t>重度訪問介護</t>
    <rPh sb="0" eb="2">
      <t>ジュウド</t>
    </rPh>
    <rPh sb="2" eb="4">
      <t>ホウモン</t>
    </rPh>
    <rPh sb="4" eb="6">
      <t>カイゴ</t>
    </rPh>
    <phoneticPr fontId="11"/>
  </si>
  <si>
    <t>行動援護</t>
    <rPh sb="0" eb="2">
      <t>コウドウ</t>
    </rPh>
    <rPh sb="2" eb="4">
      <t>エンゴ</t>
    </rPh>
    <phoneticPr fontId="11"/>
  </si>
  <si>
    <t>同行援護</t>
    <rPh sb="0" eb="2">
      <t>ドウコウ</t>
    </rPh>
    <rPh sb="2" eb="4">
      <t>エンゴ</t>
    </rPh>
    <phoneticPr fontId="11"/>
  </si>
  <si>
    <t>療養介護</t>
    <rPh sb="0" eb="2">
      <t>リョウヨウ</t>
    </rPh>
    <rPh sb="2" eb="4">
      <t>カイゴ</t>
    </rPh>
    <phoneticPr fontId="11"/>
  </si>
  <si>
    <t>生活介護</t>
    <rPh sb="0" eb="2">
      <t>セイカツ</t>
    </rPh>
    <rPh sb="2" eb="4">
      <t>カイゴ</t>
    </rPh>
    <phoneticPr fontId="11"/>
  </si>
  <si>
    <t>短期入所</t>
    <rPh sb="0" eb="2">
      <t>タンキ</t>
    </rPh>
    <rPh sb="2" eb="4">
      <t>ニュウショ</t>
    </rPh>
    <phoneticPr fontId="11"/>
  </si>
  <si>
    <t>施設入所支援</t>
    <rPh sb="0" eb="2">
      <t>シセツ</t>
    </rPh>
    <rPh sb="2" eb="4">
      <t>ニュウショ</t>
    </rPh>
    <rPh sb="4" eb="6">
      <t>シエン</t>
    </rPh>
    <phoneticPr fontId="11"/>
  </si>
  <si>
    <t>訓練等給付費</t>
    <rPh sb="0" eb="2">
      <t>クンレン</t>
    </rPh>
    <rPh sb="2" eb="3">
      <t>トウ</t>
    </rPh>
    <rPh sb="3" eb="5">
      <t>キュウフ</t>
    </rPh>
    <rPh sb="5" eb="6">
      <t>ヒ</t>
    </rPh>
    <phoneticPr fontId="11"/>
  </si>
  <si>
    <t>就労移行支援</t>
    <rPh sb="0" eb="2">
      <t>シュウロウ</t>
    </rPh>
    <rPh sb="2" eb="4">
      <t>イコウ</t>
    </rPh>
    <rPh sb="4" eb="6">
      <t>シエン</t>
    </rPh>
    <phoneticPr fontId="11"/>
  </si>
  <si>
    <t>就労継続Ａ型</t>
    <rPh sb="0" eb="2">
      <t>シュウロウ</t>
    </rPh>
    <rPh sb="2" eb="4">
      <t>ケイゾク</t>
    </rPh>
    <rPh sb="5" eb="6">
      <t>ガタ</t>
    </rPh>
    <phoneticPr fontId="11"/>
  </si>
  <si>
    <t>就労継続Ｂ型</t>
    <rPh sb="0" eb="2">
      <t>シュウロウ</t>
    </rPh>
    <rPh sb="2" eb="4">
      <t>ケイゾク</t>
    </rPh>
    <rPh sb="5" eb="6">
      <t>ガタ</t>
    </rPh>
    <phoneticPr fontId="11"/>
  </si>
  <si>
    <t>就労定着支援</t>
    <rPh sb="0" eb="2">
      <t>シュウロウ</t>
    </rPh>
    <rPh sb="2" eb="4">
      <t>テイチャク</t>
    </rPh>
    <rPh sb="4" eb="6">
      <t>シエン</t>
    </rPh>
    <phoneticPr fontId="11"/>
  </si>
  <si>
    <t>行動生活援助</t>
    <rPh sb="0" eb="2">
      <t>コウドウ</t>
    </rPh>
    <rPh sb="2" eb="4">
      <t>セイカツ</t>
    </rPh>
    <rPh sb="4" eb="6">
      <t>エンジョ</t>
    </rPh>
    <phoneticPr fontId="11"/>
  </si>
  <si>
    <t>自立生活訓練</t>
    <rPh sb="0" eb="2">
      <t>ジリツ</t>
    </rPh>
    <rPh sb="2" eb="4">
      <t>セイカツ</t>
    </rPh>
    <rPh sb="4" eb="6">
      <t>クンレン</t>
    </rPh>
    <phoneticPr fontId="11"/>
  </si>
  <si>
    <t>自立機能訓練</t>
    <rPh sb="0" eb="2">
      <t>ジリツ</t>
    </rPh>
    <rPh sb="2" eb="4">
      <t>キノウ</t>
    </rPh>
    <rPh sb="4" eb="6">
      <t>クンレン</t>
    </rPh>
    <phoneticPr fontId="11"/>
  </si>
  <si>
    <t>宿泊型自立訓練</t>
    <rPh sb="0" eb="3">
      <t>シュクハクガタ</t>
    </rPh>
    <rPh sb="3" eb="5">
      <t>ジリツ</t>
    </rPh>
    <rPh sb="5" eb="7">
      <t>クンレン</t>
    </rPh>
    <phoneticPr fontId="11"/>
  </si>
  <si>
    <t>相談支援給付費</t>
    <rPh sb="0" eb="2">
      <t>ソウダン</t>
    </rPh>
    <rPh sb="2" eb="4">
      <t>シエン</t>
    </rPh>
    <rPh sb="4" eb="6">
      <t>キュウフ</t>
    </rPh>
    <rPh sb="6" eb="7">
      <t>ヒ</t>
    </rPh>
    <phoneticPr fontId="11"/>
  </si>
  <si>
    <t>計画相談支援</t>
    <rPh sb="0" eb="2">
      <t>ケイカク</t>
    </rPh>
    <rPh sb="2" eb="4">
      <t>ソウダン</t>
    </rPh>
    <rPh sb="4" eb="6">
      <t>シエン</t>
    </rPh>
    <phoneticPr fontId="11"/>
  </si>
  <si>
    <t>地域移行支援</t>
    <rPh sb="0" eb="2">
      <t>チイキ</t>
    </rPh>
    <rPh sb="2" eb="4">
      <t>イコウ</t>
    </rPh>
    <rPh sb="4" eb="6">
      <t>シエン</t>
    </rPh>
    <phoneticPr fontId="11"/>
  </si>
  <si>
    <t>特定障害者特別給付</t>
    <rPh sb="0" eb="2">
      <t>トクテイ</t>
    </rPh>
    <rPh sb="2" eb="5">
      <t>ショウガイシャ</t>
    </rPh>
    <rPh sb="5" eb="7">
      <t>トクベツ</t>
    </rPh>
    <rPh sb="7" eb="9">
      <t>キュウフ</t>
    </rPh>
    <phoneticPr fontId="11"/>
  </si>
  <si>
    <t>高額障害福祉サービス等給付</t>
    <rPh sb="0" eb="2">
      <t>コウガク</t>
    </rPh>
    <rPh sb="2" eb="4">
      <t>ショウガイ</t>
    </rPh>
    <rPh sb="4" eb="6">
      <t>フクシ</t>
    </rPh>
    <rPh sb="10" eb="11">
      <t>トウ</t>
    </rPh>
    <rPh sb="11" eb="13">
      <t>キュウフ</t>
    </rPh>
    <phoneticPr fontId="11"/>
  </si>
  <si>
    <t>手当等</t>
    <rPh sb="0" eb="2">
      <t>テアテ</t>
    </rPh>
    <rPh sb="2" eb="3">
      <t>トウ</t>
    </rPh>
    <phoneticPr fontId="11"/>
  </si>
  <si>
    <t>在宅重度心身障害者手当</t>
    <rPh sb="0" eb="2">
      <t>ザイタク</t>
    </rPh>
    <rPh sb="2" eb="4">
      <t>ジュウド</t>
    </rPh>
    <rPh sb="4" eb="6">
      <t>シンシン</t>
    </rPh>
    <rPh sb="6" eb="9">
      <t>ショウガイシャ</t>
    </rPh>
    <rPh sb="9" eb="11">
      <t>テアテ</t>
    </rPh>
    <phoneticPr fontId="11"/>
  </si>
  <si>
    <t>経過的福祉手当</t>
    <rPh sb="0" eb="3">
      <t>ケイカテキ</t>
    </rPh>
    <rPh sb="3" eb="5">
      <t>フクシ</t>
    </rPh>
    <rPh sb="5" eb="7">
      <t>テアテ</t>
    </rPh>
    <phoneticPr fontId="11"/>
  </si>
  <si>
    <t>特別障害者手当</t>
    <rPh sb="0" eb="2">
      <t>トクベツ</t>
    </rPh>
    <rPh sb="2" eb="4">
      <t>ショウガイ</t>
    </rPh>
    <rPh sb="4" eb="5">
      <t>シャ</t>
    </rPh>
    <rPh sb="5" eb="7">
      <t>テアテ</t>
    </rPh>
    <phoneticPr fontId="11"/>
  </si>
  <si>
    <t>障害児福祉手当</t>
    <rPh sb="0" eb="2">
      <t>ショウガイ</t>
    </rPh>
    <rPh sb="2" eb="3">
      <t>ジ</t>
    </rPh>
    <rPh sb="3" eb="5">
      <t>フクシ</t>
    </rPh>
    <rPh sb="5" eb="7">
      <t>テアテ</t>
    </rPh>
    <phoneticPr fontId="11"/>
  </si>
  <si>
    <t>難病患者等手術見舞金</t>
    <rPh sb="0" eb="2">
      <t>ナンビョウ</t>
    </rPh>
    <rPh sb="2" eb="4">
      <t>カンジャ</t>
    </rPh>
    <rPh sb="4" eb="5">
      <t>トウ</t>
    </rPh>
    <rPh sb="5" eb="7">
      <t>シュジュツ</t>
    </rPh>
    <rPh sb="7" eb="9">
      <t>ミマイ</t>
    </rPh>
    <rPh sb="9" eb="10">
      <t>キン</t>
    </rPh>
    <phoneticPr fontId="11"/>
  </si>
  <si>
    <t>身体障がい者福祉業務経費（扶助費）</t>
    <rPh sb="0" eb="2">
      <t>シンタイ</t>
    </rPh>
    <rPh sb="2" eb="3">
      <t>ショウ</t>
    </rPh>
    <rPh sb="5" eb="6">
      <t>シャ</t>
    </rPh>
    <rPh sb="6" eb="8">
      <t>フクシ</t>
    </rPh>
    <rPh sb="8" eb="10">
      <t>ギョウム</t>
    </rPh>
    <rPh sb="10" eb="12">
      <t>ケイヒ</t>
    </rPh>
    <rPh sb="13" eb="16">
      <t>フジョヒ</t>
    </rPh>
    <phoneticPr fontId="11"/>
  </si>
  <si>
    <t>医療扶助（更生医療）</t>
    <rPh sb="0" eb="2">
      <t>イリョウ</t>
    </rPh>
    <rPh sb="2" eb="4">
      <t>フジョ</t>
    </rPh>
    <rPh sb="5" eb="7">
      <t>コウセイ</t>
    </rPh>
    <rPh sb="7" eb="9">
      <t>イリョウ</t>
    </rPh>
    <phoneticPr fontId="11"/>
  </si>
  <si>
    <t>医療扶助（育成医療）</t>
    <rPh sb="0" eb="2">
      <t>イリョウ</t>
    </rPh>
    <rPh sb="2" eb="4">
      <t>フジョ</t>
    </rPh>
    <rPh sb="5" eb="7">
      <t>イクセイ</t>
    </rPh>
    <rPh sb="7" eb="9">
      <t>イリョウ</t>
    </rPh>
    <phoneticPr fontId="11"/>
  </si>
  <si>
    <t>医療扶助（療養介護医療）</t>
    <rPh sb="0" eb="2">
      <t>イリョウ</t>
    </rPh>
    <rPh sb="2" eb="4">
      <t>フジョ</t>
    </rPh>
    <rPh sb="5" eb="7">
      <t>リョウヨウ</t>
    </rPh>
    <rPh sb="7" eb="9">
      <t>カイゴ</t>
    </rPh>
    <rPh sb="9" eb="11">
      <t>イリョウ</t>
    </rPh>
    <phoneticPr fontId="11"/>
  </si>
  <si>
    <t>生活用品扶助（補装具）</t>
    <rPh sb="0" eb="2">
      <t>セイカツ</t>
    </rPh>
    <rPh sb="2" eb="4">
      <t>ヨウヒン</t>
    </rPh>
    <rPh sb="4" eb="6">
      <t>フジョ</t>
    </rPh>
    <rPh sb="7" eb="10">
      <t>ホソウグ</t>
    </rPh>
    <phoneticPr fontId="11"/>
  </si>
  <si>
    <t>生活用品扶助（補聴器）</t>
    <rPh sb="0" eb="2">
      <t>セイカツ</t>
    </rPh>
    <rPh sb="2" eb="4">
      <t>ヨウヒン</t>
    </rPh>
    <rPh sb="4" eb="6">
      <t>フジョ</t>
    </rPh>
    <rPh sb="7" eb="10">
      <t>ホチョウキ</t>
    </rPh>
    <phoneticPr fontId="11"/>
  </si>
  <si>
    <t>生活保護　３－３－２</t>
    <rPh sb="0" eb="2">
      <t>セイカツ</t>
    </rPh>
    <rPh sb="2" eb="4">
      <t>ホゴ</t>
    </rPh>
    <phoneticPr fontId="11"/>
  </si>
  <si>
    <t>生活扶助</t>
    <rPh sb="0" eb="2">
      <t>セイカツ</t>
    </rPh>
    <rPh sb="2" eb="4">
      <t>フジョ</t>
    </rPh>
    <phoneticPr fontId="11"/>
  </si>
  <si>
    <t>住宅扶助</t>
    <rPh sb="0" eb="2">
      <t>ジュウタク</t>
    </rPh>
    <rPh sb="2" eb="4">
      <t>フジョ</t>
    </rPh>
    <phoneticPr fontId="11"/>
  </si>
  <si>
    <t>教育扶助</t>
    <rPh sb="0" eb="2">
      <t>キョウイク</t>
    </rPh>
    <rPh sb="2" eb="4">
      <t>フジョ</t>
    </rPh>
    <phoneticPr fontId="11"/>
  </si>
  <si>
    <t>医療扶助（入院）</t>
    <rPh sb="0" eb="2">
      <t>イリョウ</t>
    </rPh>
    <rPh sb="2" eb="4">
      <t>フジョ</t>
    </rPh>
    <rPh sb="5" eb="7">
      <t>ニュウイン</t>
    </rPh>
    <phoneticPr fontId="11"/>
  </si>
  <si>
    <t>医療扶助（入院外）</t>
    <rPh sb="0" eb="2">
      <t>イリョウ</t>
    </rPh>
    <rPh sb="2" eb="4">
      <t>フジョ</t>
    </rPh>
    <rPh sb="5" eb="7">
      <t>ニュウイン</t>
    </rPh>
    <rPh sb="7" eb="8">
      <t>ソト</t>
    </rPh>
    <phoneticPr fontId="11"/>
  </si>
  <si>
    <t>出産扶助</t>
    <rPh sb="0" eb="2">
      <t>シュッサン</t>
    </rPh>
    <rPh sb="2" eb="4">
      <t>フジョ</t>
    </rPh>
    <phoneticPr fontId="11"/>
  </si>
  <si>
    <t>葬祭扶助</t>
    <rPh sb="0" eb="2">
      <t>ソウサイ</t>
    </rPh>
    <rPh sb="2" eb="4">
      <t>フジョ</t>
    </rPh>
    <phoneticPr fontId="11"/>
  </si>
  <si>
    <t>生業扶助</t>
    <rPh sb="0" eb="2">
      <t>セイギョウ</t>
    </rPh>
    <rPh sb="2" eb="4">
      <t>フジョ</t>
    </rPh>
    <phoneticPr fontId="11"/>
  </si>
  <si>
    <t>救護施設事務費扶助</t>
    <rPh sb="0" eb="2">
      <t>キュウゴ</t>
    </rPh>
    <rPh sb="2" eb="4">
      <t>シセツ</t>
    </rPh>
    <rPh sb="4" eb="6">
      <t>ジム</t>
    </rPh>
    <rPh sb="6" eb="7">
      <t>ヒ</t>
    </rPh>
    <rPh sb="7" eb="9">
      <t>フジョ</t>
    </rPh>
    <phoneticPr fontId="11"/>
  </si>
  <si>
    <t>介護扶助</t>
    <rPh sb="0" eb="2">
      <t>カイゴ</t>
    </rPh>
    <rPh sb="2" eb="4">
      <t>フジョ</t>
    </rPh>
    <phoneticPr fontId="11"/>
  </si>
  <si>
    <t>就労自立給付金</t>
    <rPh sb="0" eb="2">
      <t>シュウロウ</t>
    </rPh>
    <rPh sb="2" eb="4">
      <t>ジリツ</t>
    </rPh>
    <rPh sb="4" eb="7">
      <t>キュウフキン</t>
    </rPh>
    <phoneticPr fontId="11"/>
  </si>
  <si>
    <t>進学準備給付金</t>
    <rPh sb="0" eb="2">
      <t>シンガク</t>
    </rPh>
    <rPh sb="2" eb="4">
      <t>ジュンビ</t>
    </rPh>
    <rPh sb="4" eb="7">
      <t>キュウフキン</t>
    </rPh>
    <phoneticPr fontId="11"/>
  </si>
  <si>
    <t>令和元年度</t>
    <rPh sb="0" eb="2">
      <t>レイワ</t>
    </rPh>
    <rPh sb="2" eb="4">
      <t>ガンネン</t>
    </rPh>
    <rPh sb="4" eb="5">
      <t>ド</t>
    </rPh>
    <phoneticPr fontId="11"/>
  </si>
  <si>
    <t>高額事業</t>
    <rPh sb="0" eb="2">
      <t>コウガク</t>
    </rPh>
    <rPh sb="2" eb="4">
      <t>ジギョウ</t>
    </rPh>
    <phoneticPr fontId="11"/>
  </si>
  <si>
    <t>障がい者福祉業務経費 3-1-2</t>
    <rPh sb="0" eb="1">
      <t>ショウ</t>
    </rPh>
    <rPh sb="3" eb="4">
      <t>シャ</t>
    </rPh>
    <rPh sb="4" eb="6">
      <t>フクシ</t>
    </rPh>
    <rPh sb="6" eb="8">
      <t>ギョウム</t>
    </rPh>
    <rPh sb="8" eb="10">
      <t>ケイヒ</t>
    </rPh>
    <phoneticPr fontId="11"/>
  </si>
  <si>
    <t>児童施設運営費 3-2-2</t>
    <rPh sb="0" eb="2">
      <t>ジドウ</t>
    </rPh>
    <rPh sb="2" eb="4">
      <t>シセツ</t>
    </rPh>
    <rPh sb="4" eb="7">
      <t>ウンエイヒ</t>
    </rPh>
    <phoneticPr fontId="11"/>
  </si>
  <si>
    <t>児童手当支給業務経費 3-2-2</t>
    <rPh sb="0" eb="2">
      <t>ジドウ</t>
    </rPh>
    <rPh sb="2" eb="4">
      <t>テアテ</t>
    </rPh>
    <rPh sb="4" eb="6">
      <t>シキュウ</t>
    </rPh>
    <rPh sb="6" eb="8">
      <t>ギョウム</t>
    </rPh>
    <rPh sb="8" eb="10">
      <t>ケイヒ</t>
    </rPh>
    <phoneticPr fontId="11"/>
  </si>
  <si>
    <t>生活保護扶助経費 3-3-2</t>
    <rPh sb="0" eb="2">
      <t>セイカツ</t>
    </rPh>
    <rPh sb="2" eb="4">
      <t>ホゴ</t>
    </rPh>
    <rPh sb="4" eb="6">
      <t>フジョ</t>
    </rPh>
    <rPh sb="6" eb="8">
      <t>ケイヒ</t>
    </rPh>
    <phoneticPr fontId="11"/>
  </si>
  <si>
    <t>塵芥収集・処理業務経費 4-2-2</t>
    <rPh sb="0" eb="2">
      <t>ジンカイ</t>
    </rPh>
    <rPh sb="2" eb="4">
      <t>シュウシュウ</t>
    </rPh>
    <rPh sb="5" eb="7">
      <t>ショリ</t>
    </rPh>
    <rPh sb="7" eb="9">
      <t>ギョウム</t>
    </rPh>
    <rPh sb="9" eb="11">
      <t>ケイヒ</t>
    </rPh>
    <phoneticPr fontId="11"/>
  </si>
  <si>
    <t>介護保険特別会計 3-1-1</t>
    <rPh sb="0" eb="2">
      <t>カイゴ</t>
    </rPh>
    <rPh sb="2" eb="4">
      <t>ホケン</t>
    </rPh>
    <rPh sb="4" eb="6">
      <t>トクベツ</t>
    </rPh>
    <rPh sb="6" eb="8">
      <t>カイケイ</t>
    </rPh>
    <phoneticPr fontId="11"/>
  </si>
  <si>
    <t>後期高齢者医療特別会計 3-1-1</t>
    <rPh sb="0" eb="2">
      <t>コウキ</t>
    </rPh>
    <rPh sb="2" eb="5">
      <t>コウレイシャ</t>
    </rPh>
    <rPh sb="5" eb="7">
      <t>イリョウ</t>
    </rPh>
    <rPh sb="7" eb="9">
      <t>トクベツ</t>
    </rPh>
    <rPh sb="9" eb="11">
      <t>カイケイ</t>
    </rPh>
    <phoneticPr fontId="11"/>
  </si>
  <si>
    <t>国民健康保険特別会計 3-1-1</t>
    <rPh sb="0" eb="2">
      <t>コクミン</t>
    </rPh>
    <rPh sb="2" eb="4">
      <t>ケンコウ</t>
    </rPh>
    <rPh sb="4" eb="6">
      <t>ホケン</t>
    </rPh>
    <rPh sb="6" eb="8">
      <t>トクベツ</t>
    </rPh>
    <rPh sb="8" eb="10">
      <t>カイケイ</t>
    </rPh>
    <phoneticPr fontId="11"/>
  </si>
  <si>
    <t>久保特定土地区画整理事業特別会計 8-4-2</t>
    <rPh sb="0" eb="2">
      <t>クボ</t>
    </rPh>
    <rPh sb="2" eb="4">
      <t>トクテイ</t>
    </rPh>
    <rPh sb="4" eb="6">
      <t>トチ</t>
    </rPh>
    <rPh sb="6" eb="8">
      <t>クカク</t>
    </rPh>
    <rPh sb="8" eb="10">
      <t>セイリ</t>
    </rPh>
    <rPh sb="10" eb="12">
      <t>ジギョウ</t>
    </rPh>
    <rPh sb="12" eb="14">
      <t>トクベツ</t>
    </rPh>
    <rPh sb="14" eb="16">
      <t>カイケイ</t>
    </rPh>
    <phoneticPr fontId="11"/>
  </si>
  <si>
    <t>公共下水道事業会計（負担金）8-4-5</t>
    <rPh sb="0" eb="2">
      <t>コウキョウ</t>
    </rPh>
    <rPh sb="2" eb="5">
      <t>ゲスイドウ</t>
    </rPh>
    <rPh sb="5" eb="7">
      <t>ジギョウ</t>
    </rPh>
    <rPh sb="7" eb="9">
      <t>カイケイ</t>
    </rPh>
    <rPh sb="10" eb="13">
      <t>フタンキン</t>
    </rPh>
    <phoneticPr fontId="11"/>
  </si>
  <si>
    <t>公共下水道事業会計（補助金）8-4-5</t>
    <rPh sb="0" eb="2">
      <t>コウキョウ</t>
    </rPh>
    <rPh sb="2" eb="5">
      <t>ゲスイドウ</t>
    </rPh>
    <rPh sb="5" eb="7">
      <t>ジギョウ</t>
    </rPh>
    <rPh sb="7" eb="9">
      <t>カイケイ</t>
    </rPh>
    <rPh sb="10" eb="13">
      <t>ホジョキン</t>
    </rPh>
    <phoneticPr fontId="11"/>
  </si>
  <si>
    <t>埼玉中部環境保全組合 4-2-2</t>
    <rPh sb="0" eb="2">
      <t>サイタマ</t>
    </rPh>
    <rPh sb="2" eb="4">
      <t>チュウブ</t>
    </rPh>
    <rPh sb="4" eb="6">
      <t>カンキョウ</t>
    </rPh>
    <rPh sb="6" eb="8">
      <t>ホゼン</t>
    </rPh>
    <rPh sb="8" eb="10">
      <t>クミアイ</t>
    </rPh>
    <phoneticPr fontId="11"/>
  </si>
  <si>
    <t>鴻巣行田北本環境資源組合 4-2-2</t>
    <rPh sb="0" eb="2">
      <t>コウノス</t>
    </rPh>
    <rPh sb="2" eb="4">
      <t>ギョウダ</t>
    </rPh>
    <rPh sb="4" eb="6">
      <t>キタモト</t>
    </rPh>
    <rPh sb="6" eb="8">
      <t>カンキョウ</t>
    </rPh>
    <rPh sb="8" eb="10">
      <t>シゲン</t>
    </rPh>
    <rPh sb="10" eb="12">
      <t>クミアイ</t>
    </rPh>
    <phoneticPr fontId="11"/>
  </si>
  <si>
    <t>北本地区衛生組合 4-2-3</t>
    <rPh sb="0" eb="2">
      <t>キタモト</t>
    </rPh>
    <rPh sb="2" eb="4">
      <t>チク</t>
    </rPh>
    <rPh sb="4" eb="6">
      <t>エイセイ</t>
    </rPh>
    <rPh sb="6" eb="8">
      <t>クミアイ</t>
    </rPh>
    <phoneticPr fontId="11"/>
  </si>
  <si>
    <t>埼玉県央広域事務組合 9-1-1</t>
    <rPh sb="0" eb="2">
      <t>サイタマ</t>
    </rPh>
    <rPh sb="2" eb="4">
      <t>ケンオウ</t>
    </rPh>
    <rPh sb="4" eb="6">
      <t>コウイキ</t>
    </rPh>
    <rPh sb="6" eb="8">
      <t>ジム</t>
    </rPh>
    <rPh sb="8" eb="10">
      <t>クミアイ</t>
    </rPh>
    <phoneticPr fontId="11"/>
  </si>
  <si>
    <t>職員人件費</t>
    <rPh sb="0" eb="2">
      <t>ショクイン</t>
    </rPh>
    <rPh sb="2" eb="5">
      <t>ジンケンヒ</t>
    </rPh>
    <phoneticPr fontId="11"/>
  </si>
  <si>
    <t>公債費</t>
    <rPh sb="0" eb="3">
      <t>コウサイヒ</t>
    </rPh>
    <phoneticPr fontId="11"/>
  </si>
  <si>
    <t>公費負担分（４７％のうち８％が市町村負担）</t>
    <rPh sb="0" eb="5">
      <t>コウヒフタンブン</t>
    </rPh>
    <rPh sb="15" eb="18">
      <t>シチョウソン</t>
    </rPh>
    <rPh sb="18" eb="20">
      <t>フタン</t>
    </rPh>
    <phoneticPr fontId="2"/>
  </si>
  <si>
    <t>保険基盤安定制度（低所得者の保険料軽減分）</t>
    <rPh sb="0" eb="2">
      <t>ホケン</t>
    </rPh>
    <rPh sb="2" eb="4">
      <t>キバン</t>
    </rPh>
    <rPh sb="4" eb="8">
      <t>アンテイセイド</t>
    </rPh>
    <rPh sb="9" eb="13">
      <t>テイショトクシャ</t>
    </rPh>
    <rPh sb="14" eb="17">
      <t>ホケンリョウ</t>
    </rPh>
    <rPh sb="17" eb="20">
      <t>ケイゲンブン</t>
    </rPh>
    <phoneticPr fontId="2"/>
  </si>
  <si>
    <t>保険基盤安定繰入金、職員給与費等</t>
    <rPh sb="0" eb="2">
      <t>ホケン</t>
    </rPh>
    <rPh sb="2" eb="4">
      <t>キバン</t>
    </rPh>
    <rPh sb="4" eb="6">
      <t>アンテイ</t>
    </rPh>
    <rPh sb="6" eb="9">
      <t>クリイレキン</t>
    </rPh>
    <rPh sb="10" eb="12">
      <t>ショクイン</t>
    </rPh>
    <rPh sb="12" eb="15">
      <t>キュウヨヒ</t>
    </rPh>
    <rPh sb="15" eb="16">
      <t>トウ</t>
    </rPh>
    <phoneticPr fontId="2"/>
  </si>
  <si>
    <t>費用の１２．５％が市町村負担</t>
    <rPh sb="0" eb="2">
      <t>ヒヨウ</t>
    </rPh>
    <rPh sb="9" eb="12">
      <t>シチョウソン</t>
    </rPh>
    <rPh sb="12" eb="14">
      <t>フタン</t>
    </rPh>
    <phoneticPr fontId="2"/>
  </si>
  <si>
    <t>　１　社会福祉総務費</t>
    <rPh sb="3" eb="7">
      <t>シャカイフクシ</t>
    </rPh>
    <rPh sb="7" eb="10">
      <t>ソウムヒ</t>
    </rPh>
    <phoneticPr fontId="2"/>
  </si>
  <si>
    <t>　２　障がい者福祉費</t>
    <rPh sb="3" eb="4">
      <t>ショウ</t>
    </rPh>
    <rPh sb="6" eb="7">
      <t>シャ</t>
    </rPh>
    <rPh sb="7" eb="10">
      <t>フクシヒ</t>
    </rPh>
    <phoneticPr fontId="2"/>
  </si>
  <si>
    <t>　３　老人福祉費</t>
    <rPh sb="3" eb="5">
      <t>ロウジン</t>
    </rPh>
    <rPh sb="5" eb="7">
      <t>フクシ</t>
    </rPh>
    <rPh sb="7" eb="8">
      <t>ヒ</t>
    </rPh>
    <phoneticPr fontId="2"/>
  </si>
  <si>
    <t>　４　老人福祉施設費</t>
    <rPh sb="3" eb="5">
      <t>ロウジン</t>
    </rPh>
    <rPh sb="5" eb="7">
      <t>フクシ</t>
    </rPh>
    <rPh sb="7" eb="10">
      <t>シセツヒ</t>
    </rPh>
    <phoneticPr fontId="2"/>
  </si>
  <si>
    <t>　５　国民年金事務費</t>
    <rPh sb="3" eb="5">
      <t>コクミン</t>
    </rPh>
    <rPh sb="5" eb="7">
      <t>ネンキン</t>
    </rPh>
    <rPh sb="7" eb="10">
      <t>ジムヒ</t>
    </rPh>
    <phoneticPr fontId="2"/>
  </si>
  <si>
    <t>　６　総合福祉センター</t>
    <rPh sb="3" eb="5">
      <t>ソウゴウ</t>
    </rPh>
    <rPh sb="5" eb="7">
      <t>フクシ</t>
    </rPh>
    <phoneticPr fontId="2"/>
  </si>
  <si>
    <t>　７　障害福祉サービス</t>
    <rPh sb="3" eb="7">
      <t>ショウガイフクシ</t>
    </rPh>
    <phoneticPr fontId="2"/>
  </si>
  <si>
    <t>上記の計</t>
    <rPh sb="0" eb="2">
      <t>ジョウキ</t>
    </rPh>
    <rPh sb="3" eb="4">
      <t>ケイ</t>
    </rPh>
    <phoneticPr fontId="2"/>
  </si>
  <si>
    <t>歳出合計</t>
    <rPh sb="0" eb="4">
      <t>サイシュツゴウケイ</t>
    </rPh>
    <phoneticPr fontId="2"/>
  </si>
  <si>
    <t>摘要</t>
    <rPh sb="0" eb="2">
      <t>テキヨウ</t>
    </rPh>
    <phoneticPr fontId="2"/>
  </si>
  <si>
    <t>区分　事業名・款項目</t>
    <rPh sb="0" eb="2">
      <t>クブン</t>
    </rPh>
    <rPh sb="3" eb="6">
      <t>ジギョウメイ</t>
    </rPh>
    <rPh sb="7" eb="8">
      <t>カン</t>
    </rPh>
    <rPh sb="8" eb="9">
      <t>コウ</t>
    </rPh>
    <rPh sb="9" eb="10">
      <t>メ</t>
    </rPh>
    <phoneticPr fontId="2"/>
  </si>
  <si>
    <t>令和３年度</t>
    <rPh sb="0" eb="2">
      <t>レイワ</t>
    </rPh>
    <rPh sb="3" eb="5">
      <t>ネンド</t>
    </rPh>
    <phoneticPr fontId="2"/>
  </si>
  <si>
    <t>令和３年度</t>
    <rPh sb="0" eb="2">
      <t>レイワ</t>
    </rPh>
    <rPh sb="3" eb="4">
      <t>ネン</t>
    </rPh>
    <rPh sb="4" eb="5">
      <t>ド</t>
    </rPh>
    <phoneticPr fontId="2"/>
  </si>
  <si>
    <t>令和３年度</t>
    <rPh sb="0" eb="2">
      <t>レイワ</t>
    </rPh>
    <rPh sb="3" eb="5">
      <t>ネンド</t>
    </rPh>
    <phoneticPr fontId="11"/>
  </si>
  <si>
    <t>◆収入額（現滞計）</t>
    <rPh sb="1" eb="3">
      <t>シュウニュウ</t>
    </rPh>
    <rPh sb="3" eb="4">
      <t>ガク</t>
    </rPh>
    <rPh sb="5" eb="6">
      <t>ゲン</t>
    </rPh>
    <rPh sb="6" eb="7">
      <t>トドコオ</t>
    </rPh>
    <rPh sb="7" eb="8">
      <t>ケイ</t>
    </rPh>
    <phoneticPr fontId="11"/>
  </si>
  <si>
    <t>令和３年度</t>
    <rPh sb="0" eb="2">
      <t>レイワ</t>
    </rPh>
    <rPh sb="3" eb="4">
      <t>ネン</t>
    </rPh>
    <rPh sb="4" eb="5">
      <t>ド</t>
    </rPh>
    <phoneticPr fontId="11"/>
  </si>
  <si>
    <t>令和3年度</t>
    <rPh sb="0" eb="2">
      <t>レイワ</t>
    </rPh>
    <rPh sb="3" eb="4">
      <t>ネン</t>
    </rPh>
    <rPh sb="4" eb="5">
      <t>ド</t>
    </rPh>
    <phoneticPr fontId="11"/>
  </si>
  <si>
    <t>後期高齢者医療広域連合業務経費 3-1-3</t>
    <rPh sb="0" eb="2">
      <t>コウキ</t>
    </rPh>
    <rPh sb="2" eb="5">
      <t>コウレイシャ</t>
    </rPh>
    <rPh sb="5" eb="7">
      <t>イリョウ</t>
    </rPh>
    <rPh sb="7" eb="9">
      <t>コウイキ</t>
    </rPh>
    <rPh sb="9" eb="11">
      <t>レンゴウ</t>
    </rPh>
    <rPh sb="11" eb="15">
      <t>ギョウムケイヒ</t>
    </rPh>
    <phoneticPr fontId="11"/>
  </si>
  <si>
    <t>日常生活支援住居施設委託事務費</t>
    <rPh sb="0" eb="2">
      <t>ニチジョウ</t>
    </rPh>
    <rPh sb="2" eb="4">
      <t>セイカツ</t>
    </rPh>
    <rPh sb="4" eb="6">
      <t>シエン</t>
    </rPh>
    <rPh sb="6" eb="8">
      <t>ジュウキョ</t>
    </rPh>
    <rPh sb="8" eb="10">
      <t>シセツ</t>
    </rPh>
    <rPh sb="10" eb="12">
      <t>イタク</t>
    </rPh>
    <rPh sb="12" eb="15">
      <t>ジムヒ</t>
    </rPh>
    <phoneticPr fontId="2"/>
  </si>
  <si>
    <t>増減</t>
    <rPh sb="0" eb="2">
      <t>ゾウゲン</t>
    </rPh>
    <phoneticPr fontId="2"/>
  </si>
  <si>
    <t>一部事務組合等への負担金</t>
    <rPh sb="0" eb="2">
      <t>イチブ</t>
    </rPh>
    <rPh sb="2" eb="4">
      <t>ジム</t>
    </rPh>
    <rPh sb="4" eb="6">
      <t>クミアイ</t>
    </rPh>
    <rPh sb="6" eb="7">
      <t>トウ</t>
    </rPh>
    <rPh sb="9" eb="12">
      <t>フタンキン</t>
    </rPh>
    <phoneticPr fontId="11"/>
  </si>
  <si>
    <t>特別会計への繰出金</t>
    <rPh sb="0" eb="2">
      <t>トクベツ</t>
    </rPh>
    <rPh sb="2" eb="4">
      <t>カイケイ</t>
    </rPh>
    <rPh sb="6" eb="8">
      <t>クリダ</t>
    </rPh>
    <rPh sb="8" eb="9">
      <t>キン</t>
    </rPh>
    <phoneticPr fontId="11"/>
  </si>
  <si>
    <t>（単位　円）</t>
    <rPh sb="1" eb="3">
      <t>タンイ</t>
    </rPh>
    <rPh sb="4" eb="5">
      <t>エン</t>
    </rPh>
    <phoneticPr fontId="2"/>
  </si>
  <si>
    <t>北本市　高額事業等の決算額の推移</t>
    <rPh sb="0" eb="3">
      <t>キタモトシ</t>
    </rPh>
    <rPh sb="4" eb="6">
      <t>コウガク</t>
    </rPh>
    <rPh sb="6" eb="8">
      <t>ジギョウ</t>
    </rPh>
    <rPh sb="8" eb="9">
      <t>トウ</t>
    </rPh>
    <rPh sb="10" eb="13">
      <t>ケッサンガク</t>
    </rPh>
    <rPh sb="14" eb="16">
      <t>スイイ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</si>
</sst>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Red]\-#,##0.0"/>
    <numFmt numFmtId="178" formatCode="#,##0.000;[Red]\-#,##0.000"/>
  </numFmts>
  <fonts count="28">
    <font>
      <sz val="11"/>
      <color theme="1"/>
      <name val="ＭＳ ゴシック"/>
      <family val="2"/>
      <charset val="128"/>
    </font>
    <font>
      <sz val="11"/>
      <color theme="1"/>
      <name val="ＭＳ ゴシック"/>
      <family val="2"/>
      <charset val="128"/>
    </font>
    <font>
      <sz val="6"/>
      <name val="ＭＳ ゴシック"/>
      <family val="2"/>
      <charset val="128"/>
    </font>
    <font>
      <sz val="11"/>
      <color theme="1"/>
      <name val="ＭＳ Ｐゴシック"/>
      <family val="3"/>
      <charset val="128"/>
    </font>
    <font>
      <sz val="11"/>
      <color rgb="FF3333FF"/>
      <name val="ＭＳ Ｐゴシック"/>
      <family val="3"/>
      <charset val="128"/>
    </font>
    <font>
      <sz val="9"/>
      <color indexed="81"/>
      <name val="MS P ゴシック"/>
      <family val="3"/>
      <charset val="128"/>
    </font>
    <font>
      <sz val="12"/>
      <color theme="1"/>
      <name val="ＭＳ Ｐゴシック"/>
      <family val="3"/>
      <charset val="128"/>
    </font>
    <font>
      <sz val="12"/>
      <color theme="1"/>
      <name val="ＭＳ ゴシック"/>
      <family val="2"/>
      <charset val="128"/>
    </font>
    <font>
      <sz val="12"/>
      <color theme="1"/>
      <name val="ＭＳ ゴシック"/>
      <family val="3"/>
      <charset val="128"/>
    </font>
    <font>
      <sz val="11"/>
      <name val="ＭＳ Ｐゴシック"/>
      <family val="3"/>
      <charset val="128"/>
    </font>
    <font>
      <sz val="10.5"/>
      <color theme="1"/>
      <name val="ＭＳ Ｐ明朝"/>
      <family val="1"/>
      <charset val="128"/>
    </font>
    <font>
      <sz val="6"/>
      <name val="游ゴシック"/>
      <family val="2"/>
      <charset val="128"/>
      <scheme val="minor"/>
    </font>
    <font>
      <sz val="10"/>
      <color theme="1"/>
      <name val="ＭＳ Ｐゴシック"/>
      <family val="3"/>
      <charset val="128"/>
    </font>
    <font>
      <sz val="9"/>
      <color theme="1"/>
      <name val="ＭＳ Ｐ明朝"/>
      <family val="1"/>
      <charset val="128"/>
    </font>
    <font>
      <sz val="14"/>
      <color theme="1"/>
      <name val="HGS創英角ｺﾞｼｯｸUB"/>
      <family val="3"/>
      <charset val="128"/>
    </font>
    <font>
      <sz val="10"/>
      <color rgb="FF0070C0"/>
      <name val="ＭＳ Ｐゴシック"/>
      <family val="3"/>
      <charset val="128"/>
    </font>
    <font>
      <sz val="9"/>
      <color rgb="FF0070C0"/>
      <name val="ＭＳ Ｐ明朝"/>
      <family val="1"/>
      <charset val="128"/>
    </font>
    <font>
      <sz val="9"/>
      <color rgb="FF0070C0"/>
      <name val="ＭＳ 明朝"/>
      <family val="1"/>
      <charset val="128"/>
    </font>
    <font>
      <sz val="11"/>
      <name val="ＭＳ ゴシック"/>
      <family val="2"/>
      <charset val="128"/>
    </font>
    <font>
      <sz val="11"/>
      <name val="UD デジタル 教科書体 NK-R"/>
      <family val="1"/>
      <charset val="128"/>
    </font>
    <font>
      <sz val="11"/>
      <color theme="1"/>
      <name val="UD デジタル 教科書体 NK-R"/>
      <family val="1"/>
      <charset val="128"/>
    </font>
    <font>
      <sz val="11"/>
      <color rgb="FF0000FF"/>
      <name val="UD デジタル 教科書体 NK-R"/>
      <family val="1"/>
      <charset val="128"/>
    </font>
    <font>
      <sz val="11"/>
      <color rgb="FF008000"/>
      <name val="UD デジタル 教科書体 NK-R"/>
      <family val="1"/>
      <charset val="128"/>
    </font>
    <font>
      <sz val="10"/>
      <name val="ＭＳ Ｐゴシック"/>
      <family val="3"/>
      <charset val="128"/>
    </font>
    <font>
      <sz val="10"/>
      <color theme="1"/>
      <name val="ＭＳ ゴシック"/>
      <family val="3"/>
      <charset val="128"/>
    </font>
    <font>
      <sz val="11"/>
      <color rgb="FF0000FF"/>
      <name val="Arial"/>
      <family val="2"/>
    </font>
    <font>
      <sz val="11"/>
      <color theme="1"/>
      <name val="Arial"/>
      <family val="2"/>
    </font>
    <font>
      <sz val="11"/>
      <color rgb="FF008000"/>
      <name val="Arial"/>
      <family val="2"/>
    </font>
  </fonts>
  <fills count="1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rgb="FFCCFFCC"/>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
      <patternFill patternType="solid">
        <fgColor theme="8"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rgb="FF66FF66"/>
        <bgColor indexed="64"/>
      </patternFill>
    </fill>
    <fill>
      <patternFill patternType="solid">
        <fgColor rgb="FF99CCFF"/>
        <bgColor indexed="64"/>
      </patternFill>
    </fill>
  </fills>
  <borders count="83">
    <border>
      <left/>
      <right/>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top style="thin">
        <color indexed="64"/>
      </top>
      <bottom style="hair">
        <color auto="1"/>
      </bottom>
      <diagonal/>
    </border>
    <border>
      <left style="hair">
        <color auto="1"/>
      </left>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thin">
        <color indexed="64"/>
      </right>
      <top style="hair">
        <color auto="1"/>
      </top>
      <bottom style="double">
        <color indexed="64"/>
      </bottom>
      <diagonal/>
    </border>
    <border>
      <left style="thin">
        <color indexed="64"/>
      </left>
      <right style="hair">
        <color auto="1"/>
      </right>
      <top/>
      <bottom style="thin">
        <color indexed="64"/>
      </bottom>
      <diagonal/>
    </border>
    <border>
      <left style="hair">
        <color auto="1"/>
      </left>
      <right style="thin">
        <color indexed="64"/>
      </right>
      <top/>
      <bottom style="thin">
        <color indexed="64"/>
      </bottom>
      <diagonal/>
    </border>
    <border>
      <left style="hair">
        <color auto="1"/>
      </left>
      <right/>
      <top/>
      <bottom style="thin">
        <color indexed="64"/>
      </bottom>
      <diagonal/>
    </border>
    <border>
      <left style="thin">
        <color indexed="64"/>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hair">
        <color auto="1"/>
      </left>
      <right/>
      <top style="hair">
        <color auto="1"/>
      </top>
      <bottom style="double">
        <color indexed="64"/>
      </bottom>
      <diagonal/>
    </border>
    <border>
      <left style="thin">
        <color indexed="64"/>
      </left>
      <right style="hair">
        <color auto="1"/>
      </right>
      <top/>
      <bottom/>
      <diagonal/>
    </border>
    <border>
      <left style="thin">
        <color indexed="64"/>
      </left>
      <right style="hair">
        <color auto="1"/>
      </right>
      <top style="hair">
        <color auto="1"/>
      </top>
      <bottom/>
      <diagonal/>
    </border>
    <border>
      <left style="thin">
        <color indexed="64"/>
      </left>
      <right style="hair">
        <color auto="1"/>
      </right>
      <top/>
      <bottom style="double">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hair">
        <color auto="1"/>
      </top>
      <bottom style="hair">
        <color auto="1"/>
      </bottom>
      <diagonal/>
    </border>
    <border>
      <left style="thin">
        <color indexed="64"/>
      </left>
      <right style="thin">
        <color indexed="64"/>
      </right>
      <top/>
      <bottom style="hair">
        <color auto="1"/>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auto="1"/>
      </right>
      <top/>
      <bottom style="thin">
        <color indexed="64"/>
      </bottom>
      <diagonal/>
    </border>
    <border>
      <left style="hair">
        <color auto="1"/>
      </left>
      <right style="hair">
        <color auto="1"/>
      </right>
      <top/>
      <bottom style="thin">
        <color indexed="64"/>
      </bottom>
      <diagonal/>
    </border>
    <border>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top style="thin">
        <color indexed="64"/>
      </top>
      <bottom style="thin">
        <color indexed="64"/>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top style="hair">
        <color auto="1"/>
      </top>
      <bottom/>
      <diagonal/>
    </border>
    <border>
      <left style="thin">
        <color indexed="64"/>
      </left>
      <right style="thin">
        <color indexed="64"/>
      </right>
      <top style="hair">
        <color auto="1"/>
      </top>
      <bottom/>
      <diagonal/>
    </border>
    <border>
      <left style="hair">
        <color auto="1"/>
      </left>
      <right style="thin">
        <color auto="1"/>
      </right>
      <top style="hair">
        <color auto="1"/>
      </top>
      <bottom/>
      <diagonal/>
    </border>
    <border>
      <left/>
      <right style="hair">
        <color auto="1"/>
      </right>
      <top style="hair">
        <color auto="1"/>
      </top>
      <bottom/>
      <diagonal/>
    </border>
    <border>
      <left style="thin">
        <color indexed="64"/>
      </left>
      <right style="hair">
        <color auto="1"/>
      </right>
      <top style="thin">
        <color indexed="64"/>
      </top>
      <bottom/>
      <diagonal/>
    </border>
    <border>
      <left style="hair">
        <color auto="1"/>
      </left>
      <right/>
      <top/>
      <bottom/>
      <diagonal/>
    </border>
    <border>
      <left style="thin">
        <color indexed="64"/>
      </left>
      <right style="thin">
        <color indexed="64"/>
      </right>
      <top/>
      <bottom/>
      <diagonal/>
    </border>
    <border>
      <left style="hair">
        <color auto="1"/>
      </left>
      <right style="thin">
        <color auto="1"/>
      </right>
      <top/>
      <bottom/>
      <diagonal/>
    </border>
    <border>
      <left/>
      <right style="hair">
        <color auto="1"/>
      </right>
      <top/>
      <bottom/>
      <diagonal/>
    </border>
    <border>
      <left/>
      <right/>
      <top style="thin">
        <color indexed="64"/>
      </top>
      <bottom style="thin">
        <color indexed="64"/>
      </bottom>
      <diagonal/>
    </border>
    <border>
      <left style="hair">
        <color auto="1"/>
      </left>
      <right style="hair">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diagonal/>
    </border>
    <border>
      <left/>
      <right/>
      <top/>
      <bottom style="hair">
        <color auto="1"/>
      </bottom>
      <diagonal/>
    </border>
    <border>
      <left/>
      <right style="thin">
        <color auto="1"/>
      </right>
      <top/>
      <bottom style="hair">
        <color auto="1"/>
      </bottom>
      <diagonal/>
    </border>
    <border>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diagonal/>
    </border>
    <border>
      <left/>
      <right style="thin">
        <color auto="1"/>
      </right>
      <top style="hair">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hair">
        <color auto="1"/>
      </right>
      <top style="thin">
        <color auto="1"/>
      </top>
      <bottom style="double">
        <color indexed="64"/>
      </bottom>
      <diagonal/>
    </border>
    <border>
      <left style="hair">
        <color auto="1"/>
      </left>
      <right/>
      <top style="thin">
        <color auto="1"/>
      </top>
      <bottom style="double">
        <color indexed="64"/>
      </bottom>
      <diagonal/>
    </border>
    <border>
      <left style="thin">
        <color indexed="64"/>
      </left>
      <right style="thin">
        <color indexed="64"/>
      </right>
      <top style="thin">
        <color indexed="64"/>
      </top>
      <bottom style="double">
        <color indexed="64"/>
      </bottom>
      <diagonal/>
    </border>
    <border>
      <left style="hair">
        <color auto="1"/>
      </left>
      <right/>
      <top style="thin">
        <color auto="1"/>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auto="1"/>
      </right>
      <top/>
      <bottom style="thin">
        <color auto="1"/>
      </bottom>
      <diagonal/>
    </border>
    <border>
      <left/>
      <right style="thin">
        <color auto="1"/>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46">
    <xf numFmtId="0" fontId="0" fillId="0" borderId="0" xfId="0">
      <alignment vertical="center"/>
    </xf>
    <xf numFmtId="38" fontId="0" fillId="0" borderId="0" xfId="1" applyFont="1">
      <alignment vertical="center"/>
    </xf>
    <xf numFmtId="176" fontId="0" fillId="0" borderId="0" xfId="2" applyNumberFormat="1" applyFont="1">
      <alignment vertical="center"/>
    </xf>
    <xf numFmtId="0" fontId="3" fillId="0" borderId="0" xfId="0" applyFont="1">
      <alignment vertical="center"/>
    </xf>
    <xf numFmtId="38" fontId="3" fillId="0" borderId="0" xfId="1" applyFont="1">
      <alignment vertical="center"/>
    </xf>
    <xf numFmtId="176" fontId="3" fillId="0" borderId="0" xfId="2" applyNumberFormat="1" applyFont="1">
      <alignment vertical="center"/>
    </xf>
    <xf numFmtId="176" fontId="3" fillId="3" borderId="6" xfId="2" applyNumberFormat="1" applyFont="1" applyFill="1" applyBorder="1">
      <alignment vertical="center"/>
    </xf>
    <xf numFmtId="176" fontId="3" fillId="0" borderId="6" xfId="2" applyNumberFormat="1" applyFont="1" applyBorder="1">
      <alignment vertical="center"/>
    </xf>
    <xf numFmtId="176" fontId="3" fillId="3" borderId="11" xfId="2" applyNumberFormat="1" applyFont="1" applyFill="1" applyBorder="1">
      <alignment vertical="center"/>
    </xf>
    <xf numFmtId="176" fontId="3" fillId="0" borderId="11" xfId="2" applyNumberFormat="1" applyFont="1" applyBorder="1">
      <alignment vertical="center"/>
    </xf>
    <xf numFmtId="0" fontId="3" fillId="3" borderId="11" xfId="0" applyFont="1" applyFill="1" applyBorder="1">
      <alignment vertical="center"/>
    </xf>
    <xf numFmtId="0" fontId="3" fillId="0" borderId="11" xfId="0" applyFont="1" applyBorder="1">
      <alignment vertical="center"/>
    </xf>
    <xf numFmtId="38" fontId="3" fillId="3" borderId="10" xfId="1" applyFont="1" applyFill="1" applyBorder="1">
      <alignment vertical="center"/>
    </xf>
    <xf numFmtId="38" fontId="3" fillId="0" borderId="10" xfId="1" applyFont="1" applyBorder="1">
      <alignment vertical="center"/>
    </xf>
    <xf numFmtId="38" fontId="4" fillId="3" borderId="10" xfId="1" applyFont="1" applyFill="1" applyBorder="1">
      <alignment vertical="center"/>
    </xf>
    <xf numFmtId="38" fontId="4" fillId="0" borderId="10" xfId="1" applyFont="1" applyBorder="1">
      <alignment vertical="center"/>
    </xf>
    <xf numFmtId="0" fontId="3" fillId="3" borderId="17" xfId="0" applyFont="1" applyFill="1" applyBorder="1">
      <alignment vertical="center"/>
    </xf>
    <xf numFmtId="38" fontId="3" fillId="3" borderId="16" xfId="1" applyFont="1" applyFill="1" applyBorder="1">
      <alignment vertical="center"/>
    </xf>
    <xf numFmtId="176" fontId="3" fillId="3" borderId="3" xfId="2" applyNumberFormat="1" applyFont="1" applyFill="1" applyBorder="1">
      <alignment vertical="center"/>
    </xf>
    <xf numFmtId="176" fontId="3" fillId="3" borderId="17" xfId="2" applyNumberFormat="1" applyFont="1" applyFill="1" applyBorder="1">
      <alignment vertical="center"/>
    </xf>
    <xf numFmtId="38" fontId="4" fillId="3" borderId="16" xfId="1" applyFont="1" applyFill="1" applyBorder="1">
      <alignment vertical="center"/>
    </xf>
    <xf numFmtId="0" fontId="3" fillId="2" borderId="19" xfId="0" applyFont="1" applyFill="1" applyBorder="1">
      <alignment vertical="center"/>
    </xf>
    <xf numFmtId="0" fontId="3" fillId="2" borderId="20" xfId="0" applyFont="1" applyFill="1" applyBorder="1">
      <alignment vertical="center"/>
    </xf>
    <xf numFmtId="38" fontId="3" fillId="2" borderId="19" xfId="1" applyFont="1" applyFill="1" applyBorder="1">
      <alignment vertical="center"/>
    </xf>
    <xf numFmtId="176" fontId="3" fillId="2" borderId="21" xfId="2" applyNumberFormat="1" applyFont="1" applyFill="1" applyBorder="1">
      <alignment vertical="center"/>
    </xf>
    <xf numFmtId="176" fontId="3" fillId="2" borderId="20" xfId="2" applyNumberFormat="1" applyFont="1" applyFill="1" applyBorder="1">
      <alignment vertical="center"/>
    </xf>
    <xf numFmtId="38" fontId="4" fillId="2" borderId="19" xfId="1" applyFont="1" applyFill="1" applyBorder="1">
      <alignment vertical="center"/>
    </xf>
    <xf numFmtId="0" fontId="3" fillId="0" borderId="23" xfId="0" applyFont="1" applyBorder="1">
      <alignment vertical="center"/>
    </xf>
    <xf numFmtId="38" fontId="3" fillId="0" borderId="22" xfId="1" applyFont="1" applyBorder="1">
      <alignment vertical="center"/>
    </xf>
    <xf numFmtId="38" fontId="3" fillId="0" borderId="24" xfId="1" applyFont="1" applyBorder="1">
      <alignment vertical="center"/>
    </xf>
    <xf numFmtId="38" fontId="3" fillId="0" borderId="23" xfId="1" applyFont="1" applyBorder="1">
      <alignment vertical="center"/>
    </xf>
    <xf numFmtId="176" fontId="3" fillId="0" borderId="23" xfId="2" applyNumberFormat="1" applyFont="1" applyBorder="1">
      <alignment vertical="center"/>
    </xf>
    <xf numFmtId="38" fontId="4" fillId="0" borderId="22" xfId="1" applyFont="1" applyBorder="1">
      <alignment vertical="center"/>
    </xf>
    <xf numFmtId="0" fontId="3" fillId="3" borderId="25" xfId="0" applyFont="1" applyFill="1" applyBorder="1">
      <alignment vertical="center"/>
    </xf>
    <xf numFmtId="0" fontId="3" fillId="3" borderId="26" xfId="0" applyFont="1" applyFill="1" applyBorder="1">
      <alignment vertical="center"/>
    </xf>
    <xf numFmtId="0" fontId="3" fillId="0" borderId="16" xfId="0" applyFont="1" applyBorder="1">
      <alignment vertical="center"/>
    </xf>
    <xf numFmtId="0" fontId="3" fillId="0" borderId="25" xfId="0" applyFont="1" applyBorder="1">
      <alignment vertical="center"/>
    </xf>
    <xf numFmtId="0" fontId="3" fillId="0" borderId="27" xfId="0" applyFont="1" applyBorder="1">
      <alignment vertical="center"/>
    </xf>
    <xf numFmtId="176" fontId="3" fillId="0" borderId="9" xfId="2" applyNumberFormat="1" applyFont="1" applyBorder="1">
      <alignment vertical="center"/>
    </xf>
    <xf numFmtId="176" fontId="3" fillId="0" borderId="13" xfId="2" applyNumberFormat="1" applyFont="1" applyBorder="1">
      <alignment vertical="center"/>
    </xf>
    <xf numFmtId="38" fontId="3" fillId="0" borderId="8" xfId="1" applyFont="1" applyBorder="1">
      <alignment vertical="center"/>
    </xf>
    <xf numFmtId="38" fontId="3" fillId="0" borderId="12" xfId="1" applyFont="1" applyBorder="1">
      <alignment vertical="center"/>
    </xf>
    <xf numFmtId="0" fontId="3" fillId="4" borderId="12" xfId="0" applyFont="1" applyFill="1" applyBorder="1">
      <alignment vertical="center"/>
    </xf>
    <xf numFmtId="0" fontId="3" fillId="4" borderId="13" xfId="0" applyFont="1" applyFill="1" applyBorder="1">
      <alignment vertical="center"/>
    </xf>
    <xf numFmtId="38" fontId="3" fillId="4" borderId="12" xfId="1" applyFont="1" applyFill="1" applyBorder="1" applyAlignment="1">
      <alignment horizontal="center" vertical="center"/>
    </xf>
    <xf numFmtId="38" fontId="3" fillId="4" borderId="15" xfId="1" applyFont="1" applyFill="1" applyBorder="1" applyAlignment="1">
      <alignment horizontal="center" vertical="center"/>
    </xf>
    <xf numFmtId="38" fontId="3" fillId="4" borderId="13" xfId="1" applyFont="1" applyFill="1" applyBorder="1" applyAlignment="1">
      <alignment horizontal="center" vertical="center"/>
    </xf>
    <xf numFmtId="38" fontId="4" fillId="4" borderId="12" xfId="1" applyFont="1" applyFill="1" applyBorder="1" applyAlignment="1">
      <alignment horizontal="center" vertical="center"/>
    </xf>
    <xf numFmtId="0" fontId="6" fillId="0" borderId="0" xfId="0" applyFont="1">
      <alignment vertical="center"/>
    </xf>
    <xf numFmtId="38" fontId="3" fillId="0" borderId="0" xfId="1" applyFont="1" applyAlignment="1">
      <alignment horizontal="right" vertical="center"/>
    </xf>
    <xf numFmtId="38" fontId="0" fillId="0" borderId="5" xfId="1" applyFont="1" applyBorder="1">
      <alignment vertical="center"/>
    </xf>
    <xf numFmtId="38" fontId="0" fillId="0" borderId="11" xfId="1" applyFont="1" applyBorder="1">
      <alignment vertical="center"/>
    </xf>
    <xf numFmtId="38" fontId="0" fillId="0" borderId="4" xfId="1" applyFont="1" applyBorder="1">
      <alignment vertical="center"/>
    </xf>
    <xf numFmtId="0" fontId="0" fillId="0" borderId="30" xfId="0" applyBorder="1">
      <alignment vertical="center"/>
    </xf>
    <xf numFmtId="0" fontId="0" fillId="0" borderId="31" xfId="0" applyBorder="1">
      <alignment vertical="center"/>
    </xf>
    <xf numFmtId="38" fontId="0" fillId="0" borderId="1" xfId="1" applyFont="1" applyBorder="1">
      <alignment vertical="center"/>
    </xf>
    <xf numFmtId="38" fontId="0" fillId="0" borderId="2" xfId="1" applyFont="1" applyBorder="1">
      <alignment vertical="center"/>
    </xf>
    <xf numFmtId="38" fontId="0" fillId="0" borderId="17" xfId="1" applyFont="1" applyBorder="1">
      <alignment vertical="center"/>
    </xf>
    <xf numFmtId="0" fontId="0" fillId="0" borderId="35" xfId="0" applyBorder="1" applyAlignment="1">
      <alignment horizontal="center" vertical="center"/>
    </xf>
    <xf numFmtId="38" fontId="0" fillId="0" borderId="36" xfId="1" applyFont="1" applyBorder="1">
      <alignment vertical="center"/>
    </xf>
    <xf numFmtId="38" fontId="0" fillId="0" borderId="37" xfId="1" applyFont="1" applyBorder="1">
      <alignment vertical="center"/>
    </xf>
    <xf numFmtId="38" fontId="0" fillId="0" borderId="20" xfId="1" applyFont="1" applyBorder="1">
      <alignment vertical="center"/>
    </xf>
    <xf numFmtId="0" fontId="0" fillId="0" borderId="18" xfId="0" applyBorder="1">
      <alignment vertical="center"/>
    </xf>
    <xf numFmtId="38" fontId="0" fillId="0" borderId="38" xfId="1" applyFont="1" applyBorder="1">
      <alignment vertical="center"/>
    </xf>
    <xf numFmtId="38" fontId="0" fillId="0" borderId="39" xfId="1" applyFont="1" applyBorder="1">
      <alignment vertical="center"/>
    </xf>
    <xf numFmtId="38" fontId="0" fillId="0" borderId="23" xfId="1" applyFont="1" applyBorder="1">
      <alignment vertical="center"/>
    </xf>
    <xf numFmtId="38" fontId="0" fillId="0" borderId="0" xfId="1" applyFont="1" applyAlignment="1">
      <alignment horizontal="right" vertical="center"/>
    </xf>
    <xf numFmtId="0" fontId="0" fillId="4" borderId="7" xfId="0" applyFill="1" applyBorder="1">
      <alignment vertical="center"/>
    </xf>
    <xf numFmtId="38" fontId="0" fillId="4" borderId="32" xfId="1" applyFont="1" applyFill="1" applyBorder="1" applyAlignment="1">
      <alignment horizontal="center" vertical="center"/>
    </xf>
    <xf numFmtId="38" fontId="0" fillId="4" borderId="33" xfId="1" applyFont="1" applyFill="1" applyBorder="1" applyAlignment="1">
      <alignment horizontal="center" vertical="center"/>
    </xf>
    <xf numFmtId="38" fontId="0" fillId="4" borderId="34" xfId="1" applyFont="1" applyFill="1" applyBorder="1" applyAlignment="1">
      <alignment horizontal="center" vertical="center"/>
    </xf>
    <xf numFmtId="38" fontId="0" fillId="0" borderId="0" xfId="1" applyFont="1" applyAlignment="1">
      <alignment vertical="center" wrapText="1"/>
    </xf>
    <xf numFmtId="0" fontId="7" fillId="0" borderId="0" xfId="0" applyFont="1">
      <alignment vertical="center"/>
    </xf>
    <xf numFmtId="0" fontId="8" fillId="0" borderId="0" xfId="0" applyFont="1">
      <alignment vertical="center"/>
    </xf>
    <xf numFmtId="38" fontId="9" fillId="3" borderId="16" xfId="1" applyFont="1" applyFill="1" applyBorder="1">
      <alignment vertical="center"/>
    </xf>
    <xf numFmtId="38" fontId="9" fillId="0" borderId="10" xfId="1" applyFont="1" applyBorder="1">
      <alignment vertical="center"/>
    </xf>
    <xf numFmtId="38" fontId="9" fillId="3" borderId="10" xfId="1" applyFont="1" applyFill="1" applyBorder="1">
      <alignment vertical="center"/>
    </xf>
    <xf numFmtId="38" fontId="9" fillId="0" borderId="22" xfId="1" applyFont="1" applyBorder="1">
      <alignment vertical="center"/>
    </xf>
    <xf numFmtId="38" fontId="9" fillId="2" borderId="19" xfId="1" applyFont="1" applyFill="1" applyBorder="1">
      <alignment vertical="center"/>
    </xf>
    <xf numFmtId="38" fontId="4" fillId="4" borderId="13" xfId="1" applyFont="1" applyFill="1" applyBorder="1" applyAlignment="1">
      <alignment horizontal="center" vertical="center"/>
    </xf>
    <xf numFmtId="176" fontId="4" fillId="3" borderId="17" xfId="2" applyNumberFormat="1" applyFont="1" applyFill="1" applyBorder="1">
      <alignment vertical="center"/>
    </xf>
    <xf numFmtId="176" fontId="4" fillId="0" borderId="11" xfId="2" applyNumberFormat="1" applyFont="1" applyBorder="1">
      <alignment vertical="center"/>
    </xf>
    <xf numFmtId="176" fontId="4" fillId="3" borderId="11" xfId="2" applyNumberFormat="1" applyFont="1" applyFill="1" applyBorder="1">
      <alignment vertical="center"/>
    </xf>
    <xf numFmtId="176" fontId="4" fillId="0" borderId="23" xfId="2" applyNumberFormat="1" applyFont="1" applyBorder="1">
      <alignment vertical="center"/>
    </xf>
    <xf numFmtId="176" fontId="4" fillId="2" borderId="20" xfId="2" applyNumberFormat="1" applyFont="1" applyFill="1" applyBorder="1">
      <alignment vertical="center"/>
    </xf>
    <xf numFmtId="0" fontId="3" fillId="0" borderId="18" xfId="0" applyFont="1" applyBorder="1">
      <alignment vertical="center"/>
    </xf>
    <xf numFmtId="38" fontId="0" fillId="0" borderId="3" xfId="1" applyFont="1" applyBorder="1">
      <alignment vertical="center"/>
    </xf>
    <xf numFmtId="38" fontId="0" fillId="0" borderId="6" xfId="1" applyFont="1" applyBorder="1">
      <alignment vertical="center"/>
    </xf>
    <xf numFmtId="38" fontId="0" fillId="0" borderId="24" xfId="1" applyFont="1" applyBorder="1">
      <alignment vertical="center"/>
    </xf>
    <xf numFmtId="38" fontId="0" fillId="4" borderId="40" xfId="1" applyFont="1" applyFill="1" applyBorder="1" applyAlignment="1">
      <alignment horizontal="center" vertical="center"/>
    </xf>
    <xf numFmtId="38" fontId="0" fillId="0" borderId="21" xfId="1" applyFont="1" applyBorder="1">
      <alignment vertical="center"/>
    </xf>
    <xf numFmtId="38" fontId="3" fillId="0" borderId="5" xfId="1" applyFont="1" applyBorder="1">
      <alignment vertical="center"/>
    </xf>
    <xf numFmtId="176" fontId="3" fillId="0" borderId="5" xfId="2" applyNumberFormat="1" applyFont="1" applyBorder="1">
      <alignment vertical="center"/>
    </xf>
    <xf numFmtId="38" fontId="3" fillId="0" borderId="37" xfId="1" applyFont="1" applyBorder="1">
      <alignment vertical="center"/>
    </xf>
    <xf numFmtId="176" fontId="3" fillId="0" borderId="37" xfId="2" applyNumberFormat="1" applyFont="1" applyBorder="1">
      <alignment vertical="center"/>
    </xf>
    <xf numFmtId="176" fontId="3" fillId="0" borderId="20" xfId="2" applyNumberFormat="1" applyFont="1" applyBorder="1">
      <alignment vertical="center"/>
    </xf>
    <xf numFmtId="38" fontId="3" fillId="0" borderId="39" xfId="1" applyFont="1" applyBorder="1">
      <alignment vertical="center"/>
    </xf>
    <xf numFmtId="176" fontId="3" fillId="0" borderId="39" xfId="2" applyNumberFormat="1" applyFont="1" applyBorder="1">
      <alignment vertical="center"/>
    </xf>
    <xf numFmtId="38" fontId="3" fillId="0" borderId="2" xfId="1" applyFont="1" applyBorder="1">
      <alignment vertical="center"/>
    </xf>
    <xf numFmtId="176" fontId="3" fillId="0" borderId="2" xfId="2" applyNumberFormat="1" applyFont="1" applyBorder="1">
      <alignment vertical="center"/>
    </xf>
    <xf numFmtId="176" fontId="3" fillId="0" borderId="17" xfId="2" applyNumberFormat="1" applyFont="1" applyBorder="1">
      <alignment vertical="center"/>
    </xf>
    <xf numFmtId="38" fontId="3" fillId="4" borderId="42" xfId="1" applyFont="1" applyFill="1" applyBorder="1" applyAlignment="1">
      <alignment horizontal="center" vertical="center"/>
    </xf>
    <xf numFmtId="38" fontId="10" fillId="0" borderId="5" xfId="1" applyFont="1" applyBorder="1">
      <alignment vertical="center"/>
    </xf>
    <xf numFmtId="176" fontId="10" fillId="0" borderId="5" xfId="2" applyNumberFormat="1" applyFont="1" applyBorder="1">
      <alignment vertical="center"/>
    </xf>
    <xf numFmtId="176" fontId="10" fillId="0" borderId="11" xfId="2" applyNumberFormat="1" applyFont="1" applyBorder="1">
      <alignment vertical="center"/>
    </xf>
    <xf numFmtId="38" fontId="3" fillId="4" borderId="44" xfId="1" applyFont="1" applyFill="1" applyBorder="1" applyAlignment="1">
      <alignment horizontal="center" vertical="center"/>
    </xf>
    <xf numFmtId="38" fontId="3" fillId="0" borderId="1" xfId="1" applyFont="1" applyBorder="1">
      <alignment vertical="center"/>
    </xf>
    <xf numFmtId="38" fontId="3" fillId="0" borderId="4" xfId="1" applyFont="1" applyBorder="1">
      <alignment vertical="center"/>
    </xf>
    <xf numFmtId="38" fontId="10" fillId="0" borderId="4" xfId="1" applyFont="1" applyBorder="1">
      <alignment vertical="center"/>
    </xf>
    <xf numFmtId="38" fontId="3" fillId="0" borderId="38" xfId="1" applyFont="1" applyBorder="1">
      <alignment vertical="center"/>
    </xf>
    <xf numFmtId="38" fontId="3" fillId="0" borderId="36" xfId="1" applyFont="1" applyBorder="1">
      <alignment vertical="center"/>
    </xf>
    <xf numFmtId="0" fontId="3" fillId="0" borderId="31" xfId="0" applyFont="1" applyBorder="1">
      <alignment vertical="center"/>
    </xf>
    <xf numFmtId="0" fontId="3" fillId="0" borderId="30" xfId="0" applyFont="1" applyBorder="1">
      <alignment vertical="center"/>
    </xf>
    <xf numFmtId="0" fontId="10" fillId="0" borderId="30" xfId="0" applyFont="1" applyBorder="1">
      <alignment vertical="center"/>
    </xf>
    <xf numFmtId="0" fontId="3" fillId="0" borderId="35" xfId="0" applyFont="1" applyBorder="1" applyAlignment="1">
      <alignment horizontal="center" vertical="center"/>
    </xf>
    <xf numFmtId="38" fontId="3" fillId="5" borderId="7" xfId="1" applyFont="1" applyFill="1" applyBorder="1" applyAlignment="1">
      <alignment horizontal="center" vertical="center"/>
    </xf>
    <xf numFmtId="38" fontId="3" fillId="5" borderId="45" xfId="1" applyFont="1" applyFill="1" applyBorder="1" applyAlignment="1">
      <alignment horizontal="center" vertical="center"/>
    </xf>
    <xf numFmtId="0" fontId="3" fillId="5" borderId="34" xfId="0" applyFont="1" applyFill="1" applyBorder="1" applyAlignment="1">
      <alignment horizontal="center" vertical="center"/>
    </xf>
    <xf numFmtId="38" fontId="3" fillId="5" borderId="32" xfId="1" applyFont="1" applyFill="1" applyBorder="1" applyAlignment="1">
      <alignment horizontal="center" vertical="center"/>
    </xf>
    <xf numFmtId="0" fontId="3" fillId="0" borderId="3" xfId="0" applyFont="1" applyBorder="1">
      <alignment vertical="center"/>
    </xf>
    <xf numFmtId="38" fontId="3" fillId="0" borderId="31" xfId="1" applyFont="1" applyBorder="1">
      <alignment vertical="center"/>
    </xf>
    <xf numFmtId="38" fontId="3" fillId="0" borderId="16" xfId="1" applyFont="1" applyBorder="1">
      <alignment vertical="center"/>
    </xf>
    <xf numFmtId="0" fontId="3" fillId="0" borderId="6" xfId="0" applyFont="1" applyBorder="1">
      <alignment vertical="center"/>
    </xf>
    <xf numFmtId="38" fontId="3" fillId="0" borderId="30" xfId="1" applyFont="1" applyBorder="1">
      <alignment vertical="center"/>
    </xf>
    <xf numFmtId="0" fontId="3" fillId="0" borderId="46" xfId="0" applyFont="1" applyBorder="1">
      <alignment vertical="center"/>
    </xf>
    <xf numFmtId="38" fontId="3" fillId="0" borderId="47" xfId="1" applyFont="1" applyBorder="1">
      <alignment vertical="center"/>
    </xf>
    <xf numFmtId="38" fontId="3" fillId="0" borderId="26" xfId="1" applyFont="1" applyBorder="1">
      <alignment vertical="center"/>
    </xf>
    <xf numFmtId="176" fontId="3" fillId="0" borderId="48" xfId="2" applyNumberFormat="1" applyFont="1" applyBorder="1">
      <alignment vertical="center"/>
    </xf>
    <xf numFmtId="38" fontId="3" fillId="0" borderId="49" xfId="1" applyFont="1" applyBorder="1">
      <alignment vertical="center"/>
    </xf>
    <xf numFmtId="0" fontId="3" fillId="0" borderId="50" xfId="0" applyFont="1" applyBorder="1">
      <alignment vertical="center"/>
    </xf>
    <xf numFmtId="0" fontId="3" fillId="0" borderId="14" xfId="0" applyFont="1" applyBorder="1">
      <alignment vertical="center"/>
    </xf>
    <xf numFmtId="38" fontId="3" fillId="0" borderId="28" xfId="1" applyFont="1" applyBorder="1">
      <alignment vertical="center"/>
    </xf>
    <xf numFmtId="38" fontId="3" fillId="0" borderId="43" xfId="1" applyFont="1" applyBorder="1">
      <alignment vertical="center"/>
    </xf>
    <xf numFmtId="0" fontId="3" fillId="0" borderId="19" xfId="0" applyFont="1" applyBorder="1">
      <alignment vertical="center"/>
    </xf>
    <xf numFmtId="0" fontId="3" fillId="0" borderId="15" xfId="0" applyFont="1" applyBorder="1">
      <alignment vertical="center"/>
    </xf>
    <xf numFmtId="38" fontId="3" fillId="0" borderId="29" xfId="1" applyFont="1" applyBorder="1">
      <alignment vertical="center"/>
    </xf>
    <xf numFmtId="38" fontId="3" fillId="0" borderId="44" xfId="1" applyFont="1" applyBorder="1">
      <alignment vertical="center"/>
    </xf>
    <xf numFmtId="0" fontId="3" fillId="0" borderId="51" xfId="0" applyFont="1" applyBorder="1">
      <alignment vertical="center"/>
    </xf>
    <xf numFmtId="38" fontId="3" fillId="0" borderId="52" xfId="1" applyFont="1" applyBorder="1">
      <alignment vertical="center"/>
    </xf>
    <xf numFmtId="38" fontId="3" fillId="0" borderId="25" xfId="1" applyFont="1" applyBorder="1">
      <alignment vertical="center"/>
    </xf>
    <xf numFmtId="176" fontId="3" fillId="0" borderId="53" xfId="2" applyNumberFormat="1" applyFont="1" applyBorder="1">
      <alignment vertical="center"/>
    </xf>
    <xf numFmtId="38" fontId="3" fillId="0" borderId="54" xfId="1" applyFont="1" applyBorder="1">
      <alignment vertical="center"/>
    </xf>
    <xf numFmtId="0" fontId="3" fillId="0" borderId="45" xfId="0" applyFont="1" applyBorder="1">
      <alignment vertical="center"/>
    </xf>
    <xf numFmtId="0" fontId="3" fillId="0" borderId="40" xfId="0" applyFont="1" applyBorder="1">
      <alignment vertical="center"/>
    </xf>
    <xf numFmtId="38" fontId="3" fillId="0" borderId="7" xfId="1" applyFont="1" applyBorder="1">
      <alignment vertical="center"/>
    </xf>
    <xf numFmtId="38" fontId="3" fillId="0" borderId="45" xfId="1" applyFont="1" applyBorder="1">
      <alignment vertical="center"/>
    </xf>
    <xf numFmtId="176" fontId="3" fillId="0" borderId="34" xfId="2" applyNumberFormat="1" applyFont="1" applyBorder="1">
      <alignment vertical="center"/>
    </xf>
    <xf numFmtId="38" fontId="3" fillId="0" borderId="32" xfId="1" applyFont="1" applyBorder="1">
      <alignment vertical="center"/>
    </xf>
    <xf numFmtId="0" fontId="3" fillId="0" borderId="24" xfId="0" applyFont="1" applyBorder="1">
      <alignment vertical="center"/>
    </xf>
    <xf numFmtId="38" fontId="3" fillId="0" borderId="18" xfId="1" applyFont="1" applyBorder="1">
      <alignment vertical="center"/>
    </xf>
    <xf numFmtId="38" fontId="3" fillId="0" borderId="35" xfId="1" applyFont="1" applyBorder="1">
      <alignment vertical="center"/>
    </xf>
    <xf numFmtId="38" fontId="3" fillId="0" borderId="19" xfId="1" applyFont="1" applyBorder="1">
      <alignment vertical="center"/>
    </xf>
    <xf numFmtId="38" fontId="0" fillId="0" borderId="41" xfId="1" applyFont="1" applyBorder="1">
      <alignment vertical="center"/>
    </xf>
    <xf numFmtId="38" fontId="0" fillId="0" borderId="9" xfId="1" applyFont="1" applyBorder="1">
      <alignment vertical="center"/>
    </xf>
    <xf numFmtId="38" fontId="0" fillId="0" borderId="42" xfId="1" applyFont="1" applyBorder="1">
      <alignment vertical="center"/>
    </xf>
    <xf numFmtId="38" fontId="0" fillId="0" borderId="13" xfId="1" applyFont="1" applyBorder="1">
      <alignment vertical="center"/>
    </xf>
    <xf numFmtId="38" fontId="0" fillId="0" borderId="43" xfId="1" applyFont="1" applyBorder="1">
      <alignment vertical="center"/>
    </xf>
    <xf numFmtId="38" fontId="0" fillId="0" borderId="44" xfId="1" applyFont="1" applyBorder="1">
      <alignment vertical="center"/>
    </xf>
    <xf numFmtId="0" fontId="0" fillId="0" borderId="28" xfId="0" applyBorder="1" applyAlignment="1">
      <alignment vertical="center" wrapText="1"/>
    </xf>
    <xf numFmtId="0" fontId="0" fillId="0" borderId="30" xfId="0" applyBorder="1" applyAlignment="1">
      <alignment vertical="center" wrapText="1"/>
    </xf>
    <xf numFmtId="0" fontId="0" fillId="0" borderId="29" xfId="0" applyBorder="1" applyAlignment="1">
      <alignment vertical="center" wrapText="1"/>
    </xf>
    <xf numFmtId="176" fontId="3" fillId="0" borderId="24" xfId="2" applyNumberFormat="1" applyFont="1" applyBorder="1">
      <alignment vertical="center"/>
    </xf>
    <xf numFmtId="176" fontId="3" fillId="0" borderId="21" xfId="2" applyNumberFormat="1" applyFont="1" applyBorder="1">
      <alignment vertical="center"/>
    </xf>
    <xf numFmtId="176" fontId="3" fillId="0" borderId="3" xfId="2" applyNumberFormat="1" applyFont="1" applyBorder="1">
      <alignment vertical="center"/>
    </xf>
    <xf numFmtId="176" fontId="10" fillId="0" borderId="6" xfId="2" applyNumberFormat="1" applyFont="1" applyBorder="1">
      <alignment vertical="center"/>
    </xf>
    <xf numFmtId="38" fontId="10" fillId="0" borderId="10" xfId="1" applyFont="1" applyBorder="1">
      <alignmen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horizontal="center" vertical="center"/>
    </xf>
    <xf numFmtId="38" fontId="12" fillId="0" borderId="0" xfId="1" applyFont="1">
      <alignment vertical="center"/>
    </xf>
    <xf numFmtId="40" fontId="12" fillId="0" borderId="0" xfId="1" applyNumberFormat="1" applyFont="1">
      <alignment vertical="center"/>
    </xf>
    <xf numFmtId="38" fontId="12" fillId="0" borderId="5" xfId="1" applyFont="1" applyBorder="1">
      <alignment vertical="center"/>
    </xf>
    <xf numFmtId="38" fontId="12" fillId="0" borderId="11" xfId="1" applyFont="1" applyBorder="1">
      <alignment vertical="center"/>
    </xf>
    <xf numFmtId="38" fontId="12" fillId="0" borderId="2" xfId="1" applyFont="1" applyBorder="1">
      <alignment vertical="center"/>
    </xf>
    <xf numFmtId="38" fontId="12" fillId="0" borderId="17" xfId="1" applyFont="1" applyBorder="1">
      <alignment vertical="center"/>
    </xf>
    <xf numFmtId="38" fontId="12" fillId="0" borderId="1" xfId="1" applyFont="1" applyBorder="1">
      <alignment vertical="center"/>
    </xf>
    <xf numFmtId="38" fontId="12" fillId="0" borderId="4" xfId="1" applyFont="1" applyBorder="1">
      <alignment vertical="center"/>
    </xf>
    <xf numFmtId="0" fontId="12" fillId="0" borderId="17" xfId="0" applyFont="1" applyBorder="1" applyAlignment="1">
      <alignment vertical="center" wrapText="1"/>
    </xf>
    <xf numFmtId="0" fontId="12" fillId="0" borderId="11" xfId="0" applyFont="1" applyBorder="1" applyAlignment="1">
      <alignment vertical="center" wrapText="1"/>
    </xf>
    <xf numFmtId="0" fontId="12" fillId="0" borderId="48" xfId="0" applyFont="1" applyBorder="1" applyAlignment="1">
      <alignment vertical="center" wrapText="1"/>
    </xf>
    <xf numFmtId="38" fontId="12" fillId="0" borderId="49" xfId="1" applyFont="1" applyBorder="1">
      <alignment vertical="center"/>
    </xf>
    <xf numFmtId="38" fontId="12" fillId="0" borderId="56" xfId="1" applyFont="1" applyBorder="1">
      <alignment vertical="center"/>
    </xf>
    <xf numFmtId="38" fontId="12" fillId="0" borderId="48" xfId="1" applyFont="1" applyBorder="1">
      <alignment vertical="center"/>
    </xf>
    <xf numFmtId="40" fontId="12" fillId="0" borderId="1" xfId="1" applyNumberFormat="1" applyFont="1" applyBorder="1">
      <alignment vertical="center"/>
    </xf>
    <xf numFmtId="40" fontId="12" fillId="0" borderId="2" xfId="1" applyNumberFormat="1" applyFont="1" applyBorder="1">
      <alignment vertical="center"/>
    </xf>
    <xf numFmtId="40" fontId="12" fillId="0" borderId="17" xfId="1" applyNumberFormat="1" applyFont="1" applyBorder="1">
      <alignment vertical="center"/>
    </xf>
    <xf numFmtId="38" fontId="12" fillId="6" borderId="32" xfId="1" applyFont="1" applyFill="1" applyBorder="1">
      <alignment vertical="center"/>
    </xf>
    <xf numFmtId="38" fontId="12" fillId="6" borderId="33" xfId="1" applyFont="1" applyFill="1" applyBorder="1">
      <alignment vertical="center"/>
    </xf>
    <xf numFmtId="38" fontId="12" fillId="6" borderId="34" xfId="1" applyFont="1" applyFill="1" applyBorder="1">
      <alignment vertical="center"/>
    </xf>
    <xf numFmtId="38" fontId="12" fillId="0" borderId="41" xfId="1" applyFont="1" applyBorder="1">
      <alignment vertical="center"/>
    </xf>
    <xf numFmtId="38" fontId="12" fillId="0" borderId="9" xfId="1" applyFont="1" applyBorder="1">
      <alignment vertical="center"/>
    </xf>
    <xf numFmtId="38" fontId="12" fillId="0" borderId="43" xfId="1" applyFont="1" applyBorder="1">
      <alignment vertical="center"/>
    </xf>
    <xf numFmtId="0" fontId="12" fillId="0" borderId="9" xfId="0" applyFont="1" applyBorder="1" applyAlignment="1">
      <alignment vertical="center" wrapText="1"/>
    </xf>
    <xf numFmtId="40" fontId="12" fillId="4" borderId="44" xfId="1" applyNumberFormat="1" applyFont="1" applyFill="1" applyBorder="1">
      <alignment vertical="center"/>
    </xf>
    <xf numFmtId="38" fontId="12" fillId="4" borderId="42" xfId="1" applyFont="1" applyFill="1" applyBorder="1">
      <alignment vertical="center"/>
    </xf>
    <xf numFmtId="40" fontId="12" fillId="4" borderId="42" xfId="1" applyNumberFormat="1" applyFont="1" applyFill="1" applyBorder="1">
      <alignment vertical="center"/>
    </xf>
    <xf numFmtId="177" fontId="12" fillId="7" borderId="36" xfId="1" applyNumberFormat="1" applyFont="1" applyFill="1" applyBorder="1">
      <alignment vertical="center"/>
    </xf>
    <xf numFmtId="177" fontId="12" fillId="7" borderId="37" xfId="1" applyNumberFormat="1" applyFont="1" applyFill="1" applyBorder="1">
      <alignment vertical="center"/>
    </xf>
    <xf numFmtId="177" fontId="12" fillId="7" borderId="20" xfId="1" applyNumberFormat="1" applyFont="1" applyFill="1" applyBorder="1">
      <alignment vertical="center"/>
    </xf>
    <xf numFmtId="0" fontId="12" fillId="8" borderId="32" xfId="0" applyFont="1" applyFill="1" applyBorder="1" applyAlignment="1">
      <alignment horizontal="center" vertical="center"/>
    </xf>
    <xf numFmtId="0" fontId="12" fillId="8" borderId="33" xfId="0" applyFont="1" applyFill="1" applyBorder="1" applyAlignment="1">
      <alignment horizontal="center" vertical="center"/>
    </xf>
    <xf numFmtId="0" fontId="13" fillId="0" borderId="11" xfId="0" applyFont="1" applyBorder="1" applyAlignment="1">
      <alignment vertical="center" wrapText="1"/>
    </xf>
    <xf numFmtId="38" fontId="13" fillId="0" borderId="4" xfId="1" applyFont="1" applyBorder="1">
      <alignment vertical="center"/>
    </xf>
    <xf numFmtId="38" fontId="13" fillId="0" borderId="5" xfId="1" applyFont="1" applyBorder="1">
      <alignment vertical="center"/>
    </xf>
    <xf numFmtId="38" fontId="13" fillId="0" borderId="11" xfId="1" applyFont="1" applyBorder="1">
      <alignment vertical="center"/>
    </xf>
    <xf numFmtId="0" fontId="14" fillId="0" borderId="0" xfId="0" applyFont="1">
      <alignment vertical="center"/>
    </xf>
    <xf numFmtId="0" fontId="12" fillId="0" borderId="0" xfId="0" applyFont="1" applyAlignment="1">
      <alignment horizontal="right" vertical="center"/>
    </xf>
    <xf numFmtId="40" fontId="12" fillId="4" borderId="13" xfId="1" applyNumberFormat="1" applyFont="1" applyFill="1" applyBorder="1">
      <alignment vertical="center"/>
    </xf>
    <xf numFmtId="0" fontId="15" fillId="0" borderId="11" xfId="0" applyFont="1" applyBorder="1" applyAlignment="1">
      <alignment vertical="center" wrapText="1"/>
    </xf>
    <xf numFmtId="38" fontId="15" fillId="0" borderId="4" xfId="1" applyFont="1" applyBorder="1">
      <alignment vertical="center"/>
    </xf>
    <xf numFmtId="38" fontId="15" fillId="0" borderId="5" xfId="1" applyFont="1" applyBorder="1">
      <alignment vertical="center"/>
    </xf>
    <xf numFmtId="38" fontId="15" fillId="0" borderId="11" xfId="1" applyFont="1" applyBorder="1">
      <alignment vertical="center"/>
    </xf>
    <xf numFmtId="0" fontId="16" fillId="0" borderId="11" xfId="0" applyFont="1" applyBorder="1" applyAlignment="1">
      <alignment vertical="center" wrapText="1"/>
    </xf>
    <xf numFmtId="38" fontId="16" fillId="0" borderId="4" xfId="1" applyFont="1" applyBorder="1">
      <alignment vertical="center"/>
    </xf>
    <xf numFmtId="38" fontId="16" fillId="0" borderId="5" xfId="1" applyFont="1" applyBorder="1">
      <alignment vertical="center"/>
    </xf>
    <xf numFmtId="38" fontId="16" fillId="0" borderId="11" xfId="1" applyFont="1" applyBorder="1">
      <alignment vertical="center"/>
    </xf>
    <xf numFmtId="0" fontId="15" fillId="0" borderId="48" xfId="0" applyFont="1" applyBorder="1" applyAlignment="1">
      <alignment vertical="center" wrapText="1"/>
    </xf>
    <xf numFmtId="38" fontId="15" fillId="0" borderId="49" xfId="1" applyFont="1" applyBorder="1">
      <alignment vertical="center"/>
    </xf>
    <xf numFmtId="38" fontId="15" fillId="0" borderId="56" xfId="1" applyFont="1" applyBorder="1">
      <alignment vertical="center"/>
    </xf>
    <xf numFmtId="0" fontId="15" fillId="0" borderId="9" xfId="0" applyFont="1" applyBorder="1" applyAlignment="1">
      <alignment vertical="center" wrapText="1"/>
    </xf>
    <xf numFmtId="38" fontId="15" fillId="0" borderId="43" xfId="1" applyFont="1" applyBorder="1">
      <alignment vertical="center"/>
    </xf>
    <xf numFmtId="38" fontId="15" fillId="0" borderId="41" xfId="1" applyFont="1" applyBorder="1">
      <alignment vertical="center"/>
    </xf>
    <xf numFmtId="38" fontId="15" fillId="0" borderId="9" xfId="1" applyFont="1" applyBorder="1">
      <alignment vertical="center"/>
    </xf>
    <xf numFmtId="0" fontId="17" fillId="0" borderId="11" xfId="0" applyFont="1" applyBorder="1" applyAlignment="1">
      <alignment vertical="center" wrapText="1"/>
    </xf>
    <xf numFmtId="38" fontId="17" fillId="0" borderId="4" xfId="1" applyFont="1" applyBorder="1">
      <alignment vertical="center"/>
    </xf>
    <xf numFmtId="38" fontId="17" fillId="0" borderId="5" xfId="1" applyFont="1" applyBorder="1">
      <alignment vertical="center"/>
    </xf>
    <xf numFmtId="38" fontId="17" fillId="0" borderId="11" xfId="1" applyFont="1" applyBorder="1">
      <alignment vertical="center"/>
    </xf>
    <xf numFmtId="0" fontId="15" fillId="0" borderId="13" xfId="0" applyFont="1" applyBorder="1" applyAlignment="1">
      <alignment vertical="center" wrapText="1"/>
    </xf>
    <xf numFmtId="38" fontId="15" fillId="0" borderId="44" xfId="1" applyFont="1" applyBorder="1">
      <alignment vertical="center"/>
    </xf>
    <xf numFmtId="38" fontId="15" fillId="0" borderId="42" xfId="1" applyFont="1" applyBorder="1">
      <alignment vertical="center"/>
    </xf>
    <xf numFmtId="38" fontId="15" fillId="0" borderId="13" xfId="1" applyFont="1" applyBorder="1">
      <alignment vertical="center"/>
    </xf>
    <xf numFmtId="0" fontId="0" fillId="0" borderId="0" xfId="0" applyAlignment="1">
      <alignment horizontal="center" vertical="center"/>
    </xf>
    <xf numFmtId="38" fontId="0" fillId="0" borderId="0" xfId="1" applyFont="1" applyBorder="1">
      <alignment vertical="center"/>
    </xf>
    <xf numFmtId="10" fontId="3" fillId="0" borderId="0" xfId="2" applyNumberFormat="1" applyFont="1">
      <alignment vertical="center"/>
    </xf>
    <xf numFmtId="38" fontId="12" fillId="0" borderId="55" xfId="1" applyFont="1" applyBorder="1">
      <alignment vertical="center"/>
    </xf>
    <xf numFmtId="38" fontId="0" fillId="0" borderId="14" xfId="1" applyFont="1" applyBorder="1">
      <alignment vertical="center"/>
    </xf>
    <xf numFmtId="38" fontId="0" fillId="0" borderId="15" xfId="1" applyFont="1" applyBorder="1">
      <alignment vertical="center"/>
    </xf>
    <xf numFmtId="38" fontId="18" fillId="0" borderId="3" xfId="1" applyFont="1" applyBorder="1">
      <alignment vertical="center"/>
    </xf>
    <xf numFmtId="38" fontId="18" fillId="0" borderId="6" xfId="1" applyFont="1" applyBorder="1">
      <alignment vertical="center"/>
    </xf>
    <xf numFmtId="38" fontId="18" fillId="0" borderId="24" xfId="1" applyFont="1" applyBorder="1">
      <alignment vertical="center"/>
    </xf>
    <xf numFmtId="38" fontId="18" fillId="0" borderId="21" xfId="1" applyFont="1" applyBorder="1">
      <alignment vertical="center"/>
    </xf>
    <xf numFmtId="38" fontId="18" fillId="0" borderId="17" xfId="1" applyFont="1" applyBorder="1">
      <alignment vertical="center"/>
    </xf>
    <xf numFmtId="38" fontId="18" fillId="0" borderId="11" xfId="1" applyFont="1" applyBorder="1">
      <alignment vertical="center"/>
    </xf>
    <xf numFmtId="38" fontId="18" fillId="0" borderId="23" xfId="1" applyFont="1" applyBorder="1">
      <alignment vertical="center"/>
    </xf>
    <xf numFmtId="38" fontId="18" fillId="0" borderId="20" xfId="1" applyFont="1" applyBorder="1">
      <alignment vertical="center"/>
    </xf>
    <xf numFmtId="38" fontId="18" fillId="0" borderId="2" xfId="1" applyFont="1" applyBorder="1">
      <alignment vertical="center"/>
    </xf>
    <xf numFmtId="38" fontId="18" fillId="0" borderId="5" xfId="1" applyFont="1" applyBorder="1">
      <alignment vertical="center"/>
    </xf>
    <xf numFmtId="38" fontId="18" fillId="0" borderId="39" xfId="1" applyFont="1" applyBorder="1">
      <alignment vertical="center"/>
    </xf>
    <xf numFmtId="38" fontId="18" fillId="0" borderId="37" xfId="1" applyFont="1" applyBorder="1">
      <alignment vertical="center"/>
    </xf>
    <xf numFmtId="0" fontId="19" fillId="0" borderId="0" xfId="0" applyFont="1">
      <alignment vertical="center"/>
    </xf>
    <xf numFmtId="38" fontId="19" fillId="0" borderId="0" xfId="1" applyFont="1" applyFill="1">
      <alignment vertical="center"/>
    </xf>
    <xf numFmtId="176" fontId="19" fillId="0" borderId="0" xfId="2" applyNumberFormat="1" applyFont="1" applyFill="1">
      <alignment vertical="center"/>
    </xf>
    <xf numFmtId="38" fontId="19" fillId="8" borderId="12" xfId="1" applyFont="1" applyFill="1" applyBorder="1" applyAlignment="1">
      <alignment horizontal="center" vertical="center"/>
    </xf>
    <xf numFmtId="38" fontId="19" fillId="8" borderId="13" xfId="1" applyFont="1" applyFill="1" applyBorder="1" applyAlignment="1">
      <alignment horizontal="center" vertical="center"/>
    </xf>
    <xf numFmtId="38" fontId="19" fillId="8" borderId="44" xfId="1" applyFont="1" applyFill="1" applyBorder="1" applyAlignment="1">
      <alignment horizontal="center" vertical="center"/>
    </xf>
    <xf numFmtId="0" fontId="19" fillId="10" borderId="63" xfId="0" applyFont="1" applyFill="1" applyBorder="1">
      <alignment vertical="center"/>
    </xf>
    <xf numFmtId="0" fontId="19" fillId="10" borderId="64" xfId="0" applyFont="1" applyFill="1" applyBorder="1">
      <alignment vertical="center"/>
    </xf>
    <xf numFmtId="0" fontId="19" fillId="10" borderId="65" xfId="0" applyFont="1" applyFill="1" applyBorder="1">
      <alignment vertical="center"/>
    </xf>
    <xf numFmtId="38" fontId="19" fillId="10" borderId="16" xfId="1" applyFont="1" applyFill="1" applyBorder="1">
      <alignment vertical="center"/>
    </xf>
    <xf numFmtId="38" fontId="19" fillId="10" borderId="17" xfId="1" applyFont="1" applyFill="1" applyBorder="1">
      <alignment vertical="center"/>
    </xf>
    <xf numFmtId="176" fontId="19" fillId="10" borderId="1" xfId="2" applyNumberFormat="1" applyFont="1" applyFill="1" applyBorder="1">
      <alignment vertical="center"/>
    </xf>
    <xf numFmtId="176" fontId="19" fillId="10" borderId="17" xfId="2" applyNumberFormat="1" applyFont="1" applyFill="1" applyBorder="1">
      <alignment vertical="center"/>
    </xf>
    <xf numFmtId="0" fontId="19" fillId="0" borderId="25" xfId="0" applyFont="1" applyBorder="1">
      <alignment vertical="center"/>
    </xf>
    <xf numFmtId="0" fontId="19" fillId="11" borderId="66" xfId="0" applyFont="1" applyFill="1" applyBorder="1">
      <alignment vertical="center"/>
    </xf>
    <xf numFmtId="0" fontId="19" fillId="11" borderId="67" xfId="0" applyFont="1" applyFill="1" applyBorder="1">
      <alignment vertical="center"/>
    </xf>
    <xf numFmtId="0" fontId="19" fillId="11" borderId="68" xfId="0" applyFont="1" applyFill="1" applyBorder="1">
      <alignment vertical="center"/>
    </xf>
    <xf numFmtId="38" fontId="19" fillId="11" borderId="10" xfId="1" applyFont="1" applyFill="1" applyBorder="1">
      <alignment vertical="center"/>
    </xf>
    <xf numFmtId="38" fontId="19" fillId="11" borderId="11" xfId="1" applyFont="1" applyFill="1" applyBorder="1">
      <alignment vertical="center"/>
    </xf>
    <xf numFmtId="176" fontId="19" fillId="11" borderId="4" xfId="2" applyNumberFormat="1" applyFont="1" applyFill="1" applyBorder="1">
      <alignment vertical="center"/>
    </xf>
    <xf numFmtId="176" fontId="19" fillId="11" borderId="11" xfId="2" applyNumberFormat="1" applyFont="1" applyFill="1" applyBorder="1">
      <alignment vertical="center"/>
    </xf>
    <xf numFmtId="0" fontId="19" fillId="0" borderId="2" xfId="0" applyFont="1" applyBorder="1">
      <alignment vertical="center"/>
    </xf>
    <xf numFmtId="0" fontId="19" fillId="0" borderId="67" xfId="0" applyFont="1" applyBorder="1">
      <alignment vertical="center"/>
    </xf>
    <xf numFmtId="0" fontId="19" fillId="0" borderId="68" xfId="0" applyFont="1" applyBorder="1">
      <alignment vertical="center"/>
    </xf>
    <xf numFmtId="38" fontId="19" fillId="0" borderId="10" xfId="1" applyFont="1" applyFill="1" applyBorder="1">
      <alignment vertical="center"/>
    </xf>
    <xf numFmtId="38" fontId="19" fillId="0" borderId="11" xfId="1" applyFont="1" applyFill="1" applyBorder="1">
      <alignment vertical="center"/>
    </xf>
    <xf numFmtId="176" fontId="19" fillId="0" borderId="4" xfId="2" applyNumberFormat="1" applyFont="1" applyFill="1" applyBorder="1">
      <alignment vertical="center"/>
    </xf>
    <xf numFmtId="176" fontId="19" fillId="0" borderId="11" xfId="2" applyNumberFormat="1" applyFont="1" applyFill="1" applyBorder="1">
      <alignment vertical="center"/>
    </xf>
    <xf numFmtId="0" fontId="19" fillId="0" borderId="69" xfId="0" applyFont="1" applyBorder="1">
      <alignment vertical="center"/>
    </xf>
    <xf numFmtId="0" fontId="19" fillId="6" borderId="66" xfId="0" applyFont="1" applyFill="1" applyBorder="1">
      <alignment vertical="center"/>
    </xf>
    <xf numFmtId="0" fontId="19" fillId="6" borderId="68" xfId="0" applyFont="1" applyFill="1" applyBorder="1">
      <alignment vertical="center"/>
    </xf>
    <xf numFmtId="38" fontId="19" fillId="6" borderId="10" xfId="1" applyFont="1" applyFill="1" applyBorder="1">
      <alignment vertical="center"/>
    </xf>
    <xf numFmtId="38" fontId="19" fillId="6" borderId="11" xfId="1" applyFont="1" applyFill="1" applyBorder="1">
      <alignment vertical="center"/>
    </xf>
    <xf numFmtId="176" fontId="19" fillId="6" borderId="4" xfId="2" applyNumberFormat="1" applyFont="1" applyFill="1" applyBorder="1">
      <alignment vertical="center"/>
    </xf>
    <xf numFmtId="176" fontId="19" fillId="6" borderId="11" xfId="2" applyNumberFormat="1" applyFont="1" applyFill="1" applyBorder="1">
      <alignment vertical="center"/>
    </xf>
    <xf numFmtId="0" fontId="19" fillId="0" borderId="19" xfId="0" applyFont="1" applyBorder="1">
      <alignment vertical="center"/>
    </xf>
    <xf numFmtId="0" fontId="19" fillId="0" borderId="37" xfId="0" applyFont="1" applyBorder="1">
      <alignment vertical="center"/>
    </xf>
    <xf numFmtId="0" fontId="19" fillId="0" borderId="66" xfId="0" applyFont="1" applyBorder="1">
      <alignment vertical="center"/>
    </xf>
    <xf numFmtId="0" fontId="19" fillId="0" borderId="70" xfId="0" applyFont="1" applyBorder="1">
      <alignment vertical="center"/>
    </xf>
    <xf numFmtId="38" fontId="19" fillId="0" borderId="26" xfId="1" applyFont="1" applyFill="1" applyBorder="1">
      <alignment vertical="center"/>
    </xf>
    <xf numFmtId="38" fontId="19" fillId="0" borderId="48" xfId="1" applyFont="1" applyFill="1" applyBorder="1">
      <alignment vertical="center"/>
    </xf>
    <xf numFmtId="176" fontId="19" fillId="0" borderId="49" xfId="2" applyNumberFormat="1" applyFont="1" applyFill="1" applyBorder="1">
      <alignment vertical="center"/>
    </xf>
    <xf numFmtId="176" fontId="19" fillId="0" borderId="48" xfId="2" applyNumberFormat="1" applyFont="1" applyFill="1" applyBorder="1">
      <alignment vertical="center"/>
    </xf>
    <xf numFmtId="0" fontId="19" fillId="12" borderId="71" xfId="0" applyFont="1" applyFill="1" applyBorder="1">
      <alignment vertical="center"/>
    </xf>
    <xf numFmtId="0" fontId="19" fillId="12" borderId="58" xfId="0" applyFont="1" applyFill="1" applyBorder="1">
      <alignment vertical="center"/>
    </xf>
    <xf numFmtId="0" fontId="19" fillId="12" borderId="59" xfId="0" applyFont="1" applyFill="1" applyBorder="1">
      <alignment vertical="center"/>
    </xf>
    <xf numFmtId="38" fontId="19" fillId="12" borderId="8" xfId="1" applyFont="1" applyFill="1" applyBorder="1">
      <alignment vertical="center"/>
    </xf>
    <xf numFmtId="38" fontId="19" fillId="12" borderId="9" xfId="1" applyFont="1" applyFill="1" applyBorder="1">
      <alignment vertical="center"/>
    </xf>
    <xf numFmtId="176" fontId="19" fillId="12" borderId="43" xfId="2" applyNumberFormat="1" applyFont="1" applyFill="1" applyBorder="1">
      <alignment vertical="center"/>
    </xf>
    <xf numFmtId="176" fontId="19" fillId="12" borderId="9" xfId="2" applyNumberFormat="1" applyFont="1" applyFill="1" applyBorder="1">
      <alignment vertical="center"/>
    </xf>
    <xf numFmtId="0" fontId="19" fillId="4" borderId="66" xfId="0" applyFont="1" applyFill="1" applyBorder="1">
      <alignment vertical="center"/>
    </xf>
    <xf numFmtId="0" fontId="19" fillId="4" borderId="67" xfId="0" applyFont="1" applyFill="1" applyBorder="1">
      <alignment vertical="center"/>
    </xf>
    <xf numFmtId="0" fontId="19" fillId="4" borderId="68" xfId="0" applyFont="1" applyFill="1" applyBorder="1">
      <alignment vertical="center"/>
    </xf>
    <xf numFmtId="38" fontId="19" fillId="4" borderId="10" xfId="1" applyFont="1" applyFill="1" applyBorder="1">
      <alignment vertical="center"/>
    </xf>
    <xf numFmtId="38" fontId="19" fillId="4" borderId="11" xfId="1" applyFont="1" applyFill="1" applyBorder="1">
      <alignment vertical="center"/>
    </xf>
    <xf numFmtId="176" fontId="19" fillId="4" borderId="4" xfId="2" applyNumberFormat="1" applyFont="1" applyFill="1" applyBorder="1">
      <alignment vertical="center"/>
    </xf>
    <xf numFmtId="176" fontId="19" fillId="4" borderId="11" xfId="2" applyNumberFormat="1" applyFont="1" applyFill="1" applyBorder="1">
      <alignment vertical="center"/>
    </xf>
    <xf numFmtId="0" fontId="19" fillId="0" borderId="61" xfId="0" applyFont="1" applyBorder="1">
      <alignment vertical="center"/>
    </xf>
    <xf numFmtId="0" fontId="19" fillId="0" borderId="62" xfId="0" applyFont="1" applyBorder="1">
      <alignment vertical="center"/>
    </xf>
    <xf numFmtId="38" fontId="19" fillId="0" borderId="12" xfId="1" applyFont="1" applyFill="1" applyBorder="1">
      <alignment vertical="center"/>
    </xf>
    <xf numFmtId="38" fontId="19" fillId="0" borderId="13" xfId="1" applyFont="1" applyFill="1" applyBorder="1">
      <alignment vertical="center"/>
    </xf>
    <xf numFmtId="176" fontId="19" fillId="0" borderId="44" xfId="2" applyNumberFormat="1" applyFont="1" applyFill="1" applyBorder="1">
      <alignment vertical="center"/>
    </xf>
    <xf numFmtId="176" fontId="19" fillId="0" borderId="13" xfId="2" applyNumberFormat="1" applyFont="1" applyFill="1" applyBorder="1">
      <alignment vertical="center"/>
    </xf>
    <xf numFmtId="0" fontId="19" fillId="13" borderId="71" xfId="0" applyFont="1" applyFill="1" applyBorder="1">
      <alignment vertical="center"/>
    </xf>
    <xf numFmtId="0" fontId="19" fillId="13" borderId="72" xfId="0" applyFont="1" applyFill="1" applyBorder="1">
      <alignment vertical="center"/>
    </xf>
    <xf numFmtId="0" fontId="19" fillId="13" borderId="58" xfId="0" applyFont="1" applyFill="1" applyBorder="1">
      <alignment vertical="center"/>
    </xf>
    <xf numFmtId="0" fontId="19" fillId="13" borderId="59" xfId="0" applyFont="1" applyFill="1" applyBorder="1">
      <alignment vertical="center"/>
    </xf>
    <xf numFmtId="38" fontId="19" fillId="13" borderId="8" xfId="1" applyFont="1" applyFill="1" applyBorder="1">
      <alignment vertical="center"/>
    </xf>
    <xf numFmtId="38" fontId="19" fillId="13" borderId="9" xfId="1" applyFont="1" applyFill="1" applyBorder="1">
      <alignment vertical="center"/>
    </xf>
    <xf numFmtId="176" fontId="19" fillId="13" borderId="43" xfId="2" applyNumberFormat="1" applyFont="1" applyFill="1" applyBorder="1">
      <alignment vertical="center"/>
    </xf>
    <xf numFmtId="176" fontId="19" fillId="13" borderId="9" xfId="2" applyNumberFormat="1" applyFont="1" applyFill="1" applyBorder="1">
      <alignment vertical="center"/>
    </xf>
    <xf numFmtId="0" fontId="19" fillId="0" borderId="63" xfId="0" applyFont="1" applyBorder="1">
      <alignment vertical="center"/>
    </xf>
    <xf numFmtId="0" fontId="19" fillId="0" borderId="54" xfId="0" applyFont="1" applyBorder="1">
      <alignment vertical="center"/>
    </xf>
    <xf numFmtId="0" fontId="19" fillId="0" borderId="73" xfId="0" applyFont="1" applyBorder="1">
      <alignment vertical="center"/>
    </xf>
    <xf numFmtId="0" fontId="19" fillId="0" borderId="36" xfId="0" applyFont="1" applyBorder="1">
      <alignment vertical="center"/>
    </xf>
    <xf numFmtId="38" fontId="20" fillId="0" borderId="0" xfId="1" applyFont="1" applyAlignment="1">
      <alignment horizontal="center" vertical="center"/>
    </xf>
    <xf numFmtId="38" fontId="21" fillId="0" borderId="0" xfId="1" applyFont="1">
      <alignment vertical="center"/>
    </xf>
    <xf numFmtId="38" fontId="20" fillId="0" borderId="0" xfId="1" applyFont="1">
      <alignment vertical="center"/>
    </xf>
    <xf numFmtId="38" fontId="22" fillId="0" borderId="0" xfId="1" applyFont="1">
      <alignment vertical="center"/>
    </xf>
    <xf numFmtId="38" fontId="20" fillId="0" borderId="6" xfId="1" applyFont="1" applyBorder="1">
      <alignment vertical="center"/>
    </xf>
    <xf numFmtId="38" fontId="20" fillId="0" borderId="15" xfId="1" applyFont="1" applyBorder="1">
      <alignment vertical="center"/>
    </xf>
    <xf numFmtId="38" fontId="20" fillId="0" borderId="0" xfId="1" applyFont="1" applyAlignment="1">
      <alignment horizontal="right" vertical="center"/>
    </xf>
    <xf numFmtId="0" fontId="12" fillId="0" borderId="25" xfId="0" applyFont="1" applyBorder="1">
      <alignment vertical="center"/>
    </xf>
    <xf numFmtId="0" fontId="12" fillId="0" borderId="11" xfId="0" applyFont="1" applyBorder="1">
      <alignment vertical="center"/>
    </xf>
    <xf numFmtId="38" fontId="12" fillId="0" borderId="10" xfId="1" applyFont="1" applyBorder="1">
      <alignment vertical="center"/>
    </xf>
    <xf numFmtId="176" fontId="12" fillId="0" borderId="6" xfId="2" applyNumberFormat="1" applyFont="1" applyBorder="1">
      <alignment vertical="center"/>
    </xf>
    <xf numFmtId="176" fontId="12" fillId="0" borderId="11" xfId="2" applyNumberFormat="1" applyFont="1" applyBorder="1">
      <alignment vertical="center"/>
    </xf>
    <xf numFmtId="38" fontId="23" fillId="0" borderId="10" xfId="1" applyFont="1" applyBorder="1">
      <alignment vertical="center"/>
    </xf>
    <xf numFmtId="38" fontId="20" fillId="0" borderId="25" xfId="1" applyFont="1" applyBorder="1">
      <alignment vertical="center"/>
    </xf>
    <xf numFmtId="38" fontId="21" fillId="0" borderId="50" xfId="1" applyFont="1" applyBorder="1">
      <alignment vertical="center"/>
    </xf>
    <xf numFmtId="38" fontId="20" fillId="0" borderId="19" xfId="1" applyFont="1" applyBorder="1">
      <alignment vertical="center"/>
    </xf>
    <xf numFmtId="38" fontId="21" fillId="0" borderId="45" xfId="1" applyFont="1" applyBorder="1">
      <alignment vertical="center"/>
    </xf>
    <xf numFmtId="38" fontId="21" fillId="0" borderId="14" xfId="1" applyFont="1" applyBorder="1">
      <alignment vertical="center"/>
    </xf>
    <xf numFmtId="38" fontId="21" fillId="0" borderId="40" xfId="1" applyFont="1" applyBorder="1">
      <alignment vertical="center"/>
    </xf>
    <xf numFmtId="38" fontId="21" fillId="0" borderId="77" xfId="1" applyFont="1" applyBorder="1">
      <alignment vertical="center"/>
    </xf>
    <xf numFmtId="38" fontId="21" fillId="0" borderId="59" xfId="1" applyFont="1" applyBorder="1">
      <alignment vertical="center"/>
    </xf>
    <xf numFmtId="38" fontId="20" fillId="0" borderId="68" xfId="1" applyFont="1" applyBorder="1">
      <alignment vertical="center"/>
    </xf>
    <xf numFmtId="38" fontId="20" fillId="0" borderId="62" xfId="1" applyFont="1" applyBorder="1">
      <alignment vertical="center"/>
    </xf>
    <xf numFmtId="38" fontId="21" fillId="0" borderId="80" xfId="1" applyFont="1" applyBorder="1">
      <alignment vertical="center"/>
    </xf>
    <xf numFmtId="38" fontId="21" fillId="0" borderId="79" xfId="1" applyFont="1" applyBorder="1">
      <alignment vertical="center"/>
    </xf>
    <xf numFmtId="38" fontId="20" fillId="0" borderId="0" xfId="1" applyFont="1" applyBorder="1" applyAlignment="1">
      <alignment horizontal="center" vertical="center"/>
    </xf>
    <xf numFmtId="38" fontId="21" fillId="0" borderId="0" xfId="1" applyFont="1" applyBorder="1">
      <alignment vertical="center"/>
    </xf>
    <xf numFmtId="38" fontId="20" fillId="0" borderId="0" xfId="1" applyFont="1" applyBorder="1">
      <alignment vertical="center"/>
    </xf>
    <xf numFmtId="38" fontId="22" fillId="0" borderId="0" xfId="1" applyFont="1" applyBorder="1">
      <alignment vertical="center"/>
    </xf>
    <xf numFmtId="38" fontId="20" fillId="0" borderId="81" xfId="1" applyFont="1" applyBorder="1">
      <alignment vertical="center"/>
    </xf>
    <xf numFmtId="38" fontId="22" fillId="0" borderId="82" xfId="1" applyFont="1" applyBorder="1">
      <alignment vertical="center"/>
    </xf>
    <xf numFmtId="38" fontId="12" fillId="0" borderId="0" xfId="0" applyNumberFormat="1" applyFont="1">
      <alignment vertical="center"/>
    </xf>
    <xf numFmtId="38" fontId="20" fillId="6" borderId="78" xfId="1" applyFont="1" applyFill="1" applyBorder="1" applyAlignment="1">
      <alignment horizontal="center" vertical="center"/>
    </xf>
    <xf numFmtId="38" fontId="20" fillId="6" borderId="79" xfId="1" applyFont="1" applyFill="1" applyBorder="1" applyAlignment="1">
      <alignment horizontal="center" vertical="center"/>
    </xf>
    <xf numFmtId="0" fontId="12" fillId="8" borderId="34" xfId="0" applyFont="1" applyFill="1" applyBorder="1" applyAlignment="1">
      <alignment horizontal="center" vertical="center"/>
    </xf>
    <xf numFmtId="38" fontId="9" fillId="2" borderId="10" xfId="1" applyFont="1" applyFill="1" applyBorder="1">
      <alignment vertical="center"/>
    </xf>
    <xf numFmtId="38" fontId="3" fillId="0" borderId="0" xfId="0" applyNumberFormat="1" applyFont="1">
      <alignment vertical="center"/>
    </xf>
    <xf numFmtId="38" fontId="19" fillId="0" borderId="0" xfId="0" applyNumberFormat="1" applyFont="1">
      <alignment vertical="center"/>
    </xf>
    <xf numFmtId="0" fontId="24" fillId="9" borderId="0" xfId="0" applyFont="1" applyFill="1" applyAlignment="1">
      <alignment horizontal="center" vertical="center"/>
    </xf>
    <xf numFmtId="38" fontId="24" fillId="9" borderId="0" xfId="1" applyFont="1" applyFill="1" applyAlignment="1">
      <alignment horizontal="center" vertical="center"/>
    </xf>
    <xf numFmtId="0" fontId="24" fillId="0" borderId="0" xfId="0" applyFont="1" applyAlignment="1">
      <alignment horizontal="center" vertical="center"/>
    </xf>
    <xf numFmtId="0" fontId="24" fillId="0" borderId="0" xfId="0" applyFont="1">
      <alignment vertical="center"/>
    </xf>
    <xf numFmtId="38" fontId="24" fillId="0" borderId="0" xfId="1" applyFont="1" applyFill="1" applyAlignment="1">
      <alignment vertical="center"/>
    </xf>
    <xf numFmtId="0" fontId="24" fillId="6" borderId="0" xfId="0" applyFont="1" applyFill="1">
      <alignment vertical="center"/>
    </xf>
    <xf numFmtId="38" fontId="24" fillId="6" borderId="0" xfId="1" applyFont="1" applyFill="1" applyAlignment="1">
      <alignment vertical="center"/>
    </xf>
    <xf numFmtId="38" fontId="24" fillId="0" borderId="0" xfId="1" applyFont="1">
      <alignment vertical="center"/>
    </xf>
    <xf numFmtId="177" fontId="24" fillId="0" borderId="0" xfId="1" applyNumberFormat="1" applyFont="1">
      <alignment vertical="center"/>
    </xf>
    <xf numFmtId="178" fontId="24" fillId="0" borderId="0" xfId="1" applyNumberFormat="1" applyFont="1">
      <alignment vertical="center"/>
    </xf>
    <xf numFmtId="176" fontId="24" fillId="0" borderId="0" xfId="2" applyNumberFormat="1" applyFont="1">
      <alignment vertical="center"/>
    </xf>
    <xf numFmtId="0" fontId="24" fillId="7" borderId="0" xfId="0" applyFont="1" applyFill="1">
      <alignment vertical="center"/>
    </xf>
    <xf numFmtId="177" fontId="24" fillId="7" borderId="0" xfId="1" applyNumberFormat="1" applyFont="1" applyFill="1">
      <alignment vertical="center"/>
    </xf>
    <xf numFmtId="38" fontId="25" fillId="0" borderId="28" xfId="1" applyFont="1" applyBorder="1">
      <alignment vertical="center"/>
    </xf>
    <xf numFmtId="38" fontId="25" fillId="0" borderId="59" xfId="1" applyFont="1" applyBorder="1">
      <alignment vertical="center"/>
    </xf>
    <xf numFmtId="38" fontId="26" fillId="0" borderId="30" xfId="1" applyFont="1" applyBorder="1">
      <alignment vertical="center"/>
    </xf>
    <xf numFmtId="38" fontId="26" fillId="0" borderId="68" xfId="1" applyFont="1" applyBorder="1">
      <alignment vertical="center"/>
    </xf>
    <xf numFmtId="38" fontId="26" fillId="0" borderId="29" xfId="1" applyFont="1" applyBorder="1">
      <alignment vertical="center"/>
    </xf>
    <xf numFmtId="38" fontId="26" fillId="0" borderId="62" xfId="1" applyFont="1" applyBorder="1">
      <alignment vertical="center"/>
    </xf>
    <xf numFmtId="38" fontId="25" fillId="0" borderId="7" xfId="1" applyFont="1" applyBorder="1">
      <alignment vertical="center"/>
    </xf>
    <xf numFmtId="38" fontId="25" fillId="0" borderId="80" xfId="1" applyFont="1" applyBorder="1">
      <alignment vertical="center"/>
    </xf>
    <xf numFmtId="38" fontId="25" fillId="0" borderId="78" xfId="1" applyFont="1" applyBorder="1">
      <alignment vertical="center"/>
    </xf>
    <xf numFmtId="38" fontId="25" fillId="0" borderId="79" xfId="1" applyFont="1" applyBorder="1">
      <alignment vertical="center"/>
    </xf>
    <xf numFmtId="38" fontId="27" fillId="0" borderId="76" xfId="1" applyFont="1" applyBorder="1">
      <alignment vertical="center"/>
    </xf>
    <xf numFmtId="38" fontId="27" fillId="0" borderId="82" xfId="1" applyFont="1" applyBorder="1">
      <alignment vertical="center"/>
    </xf>
    <xf numFmtId="38" fontId="26" fillId="0" borderId="35" xfId="1" applyFont="1" applyBorder="1">
      <alignment vertical="center"/>
    </xf>
    <xf numFmtId="38" fontId="26" fillId="0" borderId="81" xfId="1" applyFont="1" applyBorder="1">
      <alignment vertical="center"/>
    </xf>
    <xf numFmtId="176" fontId="26" fillId="0" borderId="0" xfId="2" applyNumberFormat="1" applyFont="1">
      <alignment vertical="center"/>
    </xf>
    <xf numFmtId="38" fontId="26" fillId="0" borderId="0" xfId="1" applyFont="1">
      <alignment vertical="center"/>
    </xf>
    <xf numFmtId="38" fontId="15" fillId="0" borderId="56" xfId="1" applyFont="1" applyBorder="1" applyAlignment="1">
      <alignment vertical="center"/>
    </xf>
    <xf numFmtId="38" fontId="15" fillId="0" borderId="2" xfId="1" applyFont="1" applyBorder="1" applyAlignment="1">
      <alignment vertical="center"/>
    </xf>
    <xf numFmtId="38" fontId="15" fillId="0" borderId="37" xfId="1" applyFont="1" applyBorder="1" applyAlignment="1">
      <alignment vertical="center"/>
    </xf>
    <xf numFmtId="0" fontId="12" fillId="8" borderId="45" xfId="0" applyFont="1" applyFill="1" applyBorder="1" applyAlignment="1">
      <alignment horizontal="center" vertical="center"/>
    </xf>
    <xf numFmtId="0" fontId="12" fillId="8" borderId="34" xfId="0" applyFont="1" applyFill="1" applyBorder="1" applyAlignment="1">
      <alignment horizontal="center" vertical="center"/>
    </xf>
    <xf numFmtId="0" fontId="12" fillId="0" borderId="16"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26" xfId="0" applyFont="1" applyBorder="1" applyAlignment="1">
      <alignment horizontal="center" vertical="center" textRotation="255"/>
    </xf>
    <xf numFmtId="38" fontId="15" fillId="0" borderId="48" xfId="1" applyFont="1" applyBorder="1" applyAlignment="1">
      <alignment vertical="center"/>
    </xf>
    <xf numFmtId="38" fontId="15" fillId="0" borderId="17" xfId="1" applyFont="1" applyBorder="1" applyAlignment="1">
      <alignment vertical="center"/>
    </xf>
    <xf numFmtId="38" fontId="15" fillId="0" borderId="20" xfId="1" applyFont="1" applyBorder="1" applyAlignment="1">
      <alignment vertical="center"/>
    </xf>
    <xf numFmtId="0" fontId="12" fillId="7" borderId="19" xfId="0" applyFont="1" applyFill="1" applyBorder="1" applyAlignment="1">
      <alignment horizontal="left" vertical="center"/>
    </xf>
    <xf numFmtId="0" fontId="12" fillId="7" borderId="20" xfId="0" applyFont="1" applyFill="1" applyBorder="1" applyAlignment="1">
      <alignment horizontal="left" vertical="center"/>
    </xf>
    <xf numFmtId="0" fontId="12" fillId="0" borderId="8" xfId="0" applyFont="1" applyBorder="1" applyAlignment="1">
      <alignment horizontal="center" vertical="center" textRotation="255"/>
    </xf>
    <xf numFmtId="0" fontId="15" fillId="0" borderId="8" xfId="0" applyFont="1" applyBorder="1" applyAlignment="1">
      <alignment horizontal="center" vertical="center" textRotation="255"/>
    </xf>
    <xf numFmtId="0" fontId="15" fillId="0" borderId="10" xfId="0" applyFont="1" applyBorder="1" applyAlignment="1">
      <alignment horizontal="center" vertical="center" textRotation="255"/>
    </xf>
    <xf numFmtId="0" fontId="15" fillId="0" borderId="12" xfId="0" applyFont="1" applyBorder="1" applyAlignment="1">
      <alignment horizontal="center" vertical="center" textRotation="255"/>
    </xf>
    <xf numFmtId="0" fontId="12" fillId="6" borderId="45" xfId="0" applyFont="1" applyFill="1" applyBorder="1" applyAlignment="1">
      <alignment horizontal="left" vertical="center" wrapText="1"/>
    </xf>
    <xf numFmtId="0" fontId="12" fillId="6" borderId="34" xfId="0" applyFont="1" applyFill="1" applyBorder="1" applyAlignment="1">
      <alignment horizontal="left" vertical="center" wrapText="1"/>
    </xf>
    <xf numFmtId="0" fontId="12" fillId="4" borderId="12" xfId="0" applyFont="1" applyFill="1" applyBorder="1" applyAlignment="1">
      <alignment horizontal="left" vertical="center"/>
    </xf>
    <xf numFmtId="0" fontId="12" fillId="4" borderId="13" xfId="0" applyFont="1" applyFill="1" applyBorder="1" applyAlignment="1">
      <alignment horizontal="left" vertical="center"/>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38" fontId="3" fillId="4" borderId="41" xfId="1" applyFont="1" applyFill="1" applyBorder="1" applyAlignment="1">
      <alignment horizontal="center" vertical="center"/>
    </xf>
    <xf numFmtId="0" fontId="3" fillId="0" borderId="0" xfId="0" applyFont="1" applyAlignment="1">
      <alignment horizontal="center" vertical="center" wrapText="1"/>
    </xf>
    <xf numFmtId="38" fontId="3" fillId="4" borderId="43" xfId="1" applyFont="1" applyFill="1" applyBorder="1" applyAlignment="1">
      <alignment horizontal="center" vertical="center"/>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38" fontId="3" fillId="4" borderId="14" xfId="1" applyFont="1" applyFill="1" applyBorder="1" applyAlignment="1">
      <alignment horizontal="center" vertical="center"/>
    </xf>
    <xf numFmtId="38" fontId="3" fillId="4" borderId="8" xfId="1" applyFont="1" applyFill="1" applyBorder="1" applyAlignment="1">
      <alignment horizontal="center" vertical="center"/>
    </xf>
    <xf numFmtId="38" fontId="3" fillId="4" borderId="9" xfId="1" applyFont="1" applyFill="1" applyBorder="1" applyAlignment="1">
      <alignment horizontal="center" vertical="center"/>
    </xf>
    <xf numFmtId="38" fontId="4" fillId="4" borderId="8" xfId="1" applyFont="1" applyFill="1" applyBorder="1" applyAlignment="1">
      <alignment horizontal="center" vertical="center"/>
    </xf>
    <xf numFmtId="38" fontId="4" fillId="4" borderId="9" xfId="1"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5" borderId="45" xfId="0" applyFont="1" applyFill="1" applyBorder="1" applyAlignment="1">
      <alignment horizontal="center" vertical="center"/>
    </xf>
    <xf numFmtId="0" fontId="3" fillId="5" borderId="40" xfId="0" applyFont="1" applyFill="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19" fillId="8" borderId="57" xfId="0" applyFont="1" applyFill="1" applyBorder="1" applyAlignment="1">
      <alignment horizontal="center" vertical="center"/>
    </xf>
    <xf numFmtId="0" fontId="19" fillId="8" borderId="58" xfId="0" applyFont="1" applyFill="1" applyBorder="1" applyAlignment="1">
      <alignment horizontal="center" vertical="center"/>
    </xf>
    <xf numFmtId="0" fontId="19" fillId="8" borderId="59" xfId="0" applyFont="1" applyFill="1" applyBorder="1" applyAlignment="1">
      <alignment horizontal="center" vertical="center"/>
    </xf>
    <xf numFmtId="0" fontId="19" fillId="8" borderId="60" xfId="0" applyFont="1" applyFill="1" applyBorder="1" applyAlignment="1">
      <alignment horizontal="center" vertical="center"/>
    </xf>
    <xf numFmtId="0" fontId="19" fillId="8" borderId="61" xfId="0" applyFont="1" applyFill="1" applyBorder="1" applyAlignment="1">
      <alignment horizontal="center" vertical="center"/>
    </xf>
    <xf numFmtId="0" fontId="19" fillId="8" borderId="62" xfId="0" applyFont="1" applyFill="1" applyBorder="1" applyAlignment="1">
      <alignment horizontal="center" vertical="center"/>
    </xf>
    <xf numFmtId="38" fontId="19" fillId="8" borderId="8" xfId="1" applyFont="1" applyFill="1" applyBorder="1" applyAlignment="1">
      <alignment horizontal="center" vertical="center"/>
    </xf>
    <xf numFmtId="38" fontId="19" fillId="8" borderId="9" xfId="1" applyFont="1" applyFill="1" applyBorder="1" applyAlignment="1">
      <alignment horizontal="center" vertical="center"/>
    </xf>
    <xf numFmtId="176" fontId="19" fillId="8" borderId="43" xfId="2" applyNumberFormat="1" applyFont="1" applyFill="1" applyBorder="1" applyAlignment="1">
      <alignment horizontal="center" vertical="center"/>
    </xf>
    <xf numFmtId="176" fontId="19" fillId="8" borderId="9" xfId="2" applyNumberFormat="1" applyFont="1" applyFill="1" applyBorder="1" applyAlignment="1">
      <alignment horizontal="center" vertical="center"/>
    </xf>
    <xf numFmtId="38" fontId="20" fillId="0" borderId="19" xfId="1" applyFont="1" applyBorder="1" applyAlignment="1">
      <alignment horizontal="center" vertical="center"/>
    </xf>
    <xf numFmtId="38" fontId="20" fillId="0" borderId="21" xfId="1" applyFont="1" applyBorder="1" applyAlignment="1">
      <alignment horizontal="center" vertical="center"/>
    </xf>
    <xf numFmtId="38" fontId="22" fillId="0" borderId="74" xfId="1" applyFont="1" applyBorder="1" applyAlignment="1">
      <alignment horizontal="center" vertical="center"/>
    </xf>
    <xf numFmtId="38" fontId="22" fillId="0" borderId="75" xfId="1" applyFont="1" applyBorder="1" applyAlignment="1">
      <alignment horizontal="center" vertical="center"/>
    </xf>
    <xf numFmtId="38" fontId="20" fillId="6" borderId="50" xfId="1" applyFont="1" applyFill="1" applyBorder="1" applyAlignment="1">
      <alignment horizontal="center" vertical="center"/>
    </xf>
    <xf numFmtId="38" fontId="20" fillId="6" borderId="77" xfId="1"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color rgb="FF0000CC"/>
      <color rgb="FFFFFFCC"/>
      <color rgb="FFFFCCFF"/>
      <color rgb="FFCCFF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EBDA1-CC65-4E78-8C5C-4220E6EFFA1D}">
  <dimension ref="B2:O41"/>
  <sheetViews>
    <sheetView showGridLines="0" workbookViewId="0">
      <pane xSplit="2" ySplit="2" topLeftCell="C3" activePane="bottomRight" state="frozen"/>
      <selection pane="topRight" activeCell="C1" sqref="C1"/>
      <selection pane="bottomLeft" activeCell="A3" sqref="A3"/>
      <selection pane="bottomRight" activeCell="E14" sqref="E14"/>
    </sheetView>
  </sheetViews>
  <sheetFormatPr defaultColWidth="9" defaultRowHeight="12"/>
  <cols>
    <col min="1" max="1" width="1.625" style="365" customWidth="1"/>
    <col min="2" max="2" width="18" style="365" bestFit="1" customWidth="1"/>
    <col min="3" max="13" width="11.625" style="369" customWidth="1"/>
    <col min="14" max="14" width="1.625" style="365" customWidth="1"/>
    <col min="15" max="15" width="5.875" style="365" bestFit="1" customWidth="1"/>
    <col min="16" max="16384" width="9" style="365"/>
  </cols>
  <sheetData>
    <row r="2" spans="2:13" s="364" customFormat="1">
      <c r="B2" s="362" t="s">
        <v>212</v>
      </c>
      <c r="C2" s="363" t="s">
        <v>122</v>
      </c>
      <c r="D2" s="363" t="s">
        <v>123</v>
      </c>
      <c r="E2" s="363" t="s">
        <v>124</v>
      </c>
      <c r="F2" s="363" t="s">
        <v>125</v>
      </c>
      <c r="G2" s="363" t="s">
        <v>126</v>
      </c>
      <c r="H2" s="363" t="s">
        <v>139</v>
      </c>
      <c r="I2" s="363" t="s">
        <v>142</v>
      </c>
      <c r="J2" s="363" t="s">
        <v>144</v>
      </c>
      <c r="K2" s="363" t="s">
        <v>259</v>
      </c>
      <c r="L2" s="363" t="s">
        <v>265</v>
      </c>
      <c r="M2" s="363" t="s">
        <v>367</v>
      </c>
    </row>
    <row r="3" spans="2:13">
      <c r="B3" s="365" t="s">
        <v>242</v>
      </c>
      <c r="C3" s="366">
        <v>20420540</v>
      </c>
      <c r="D3" s="366">
        <v>20787266</v>
      </c>
      <c r="E3" s="366">
        <v>22298687</v>
      </c>
      <c r="F3" s="366">
        <v>21882341</v>
      </c>
      <c r="G3" s="366">
        <v>19931028</v>
      </c>
      <c r="H3" s="366">
        <v>20352815</v>
      </c>
      <c r="I3" s="366">
        <v>19787116</v>
      </c>
      <c r="J3" s="366">
        <v>19729591</v>
      </c>
      <c r="K3" s="366">
        <v>21267398</v>
      </c>
      <c r="L3" s="366">
        <v>29042570</v>
      </c>
      <c r="M3" s="366">
        <v>25587895</v>
      </c>
    </row>
    <row r="4" spans="2:13">
      <c r="B4" s="365" t="s">
        <v>243</v>
      </c>
      <c r="C4" s="366">
        <v>19647119</v>
      </c>
      <c r="D4" s="366">
        <v>19780645</v>
      </c>
      <c r="E4" s="366">
        <v>21315643</v>
      </c>
      <c r="F4" s="366">
        <v>20943175</v>
      </c>
      <c r="G4" s="366">
        <v>19030377</v>
      </c>
      <c r="H4" s="366">
        <v>19525223</v>
      </c>
      <c r="I4" s="366">
        <v>19117916</v>
      </c>
      <c r="J4" s="366">
        <v>18887832</v>
      </c>
      <c r="K4" s="366">
        <v>20240185</v>
      </c>
      <c r="L4" s="366">
        <v>27852910</v>
      </c>
      <c r="M4" s="366">
        <v>24082292</v>
      </c>
    </row>
    <row r="5" spans="2:13">
      <c r="B5" s="367" t="s">
        <v>244</v>
      </c>
      <c r="C5" s="368">
        <f t="shared" ref="C5:E5" si="0">+C3-C4</f>
        <v>773421</v>
      </c>
      <c r="D5" s="368">
        <f t="shared" si="0"/>
        <v>1006621</v>
      </c>
      <c r="E5" s="368">
        <f t="shared" si="0"/>
        <v>983044</v>
      </c>
      <c r="F5" s="368">
        <f t="shared" ref="F5:I5" si="1">+F3-F4</f>
        <v>939166</v>
      </c>
      <c r="G5" s="368">
        <f t="shared" si="1"/>
        <v>900651</v>
      </c>
      <c r="H5" s="368">
        <f t="shared" si="1"/>
        <v>827592</v>
      </c>
      <c r="I5" s="368">
        <f t="shared" si="1"/>
        <v>669200</v>
      </c>
      <c r="J5" s="368">
        <f>+J3-J4</f>
        <v>841759</v>
      </c>
      <c r="K5" s="368">
        <f>+K3-K4</f>
        <v>1027213</v>
      </c>
      <c r="L5" s="368">
        <f>+L3-L4</f>
        <v>1189660</v>
      </c>
      <c r="M5" s="368">
        <f>+M3-M4</f>
        <v>1505603</v>
      </c>
    </row>
    <row r="6" spans="2:13">
      <c r="B6" s="365" t="s">
        <v>245</v>
      </c>
      <c r="C6" s="366">
        <v>94212</v>
      </c>
      <c r="D6" s="366">
        <v>216672</v>
      </c>
      <c r="E6" s="366">
        <v>175222</v>
      </c>
      <c r="F6" s="366">
        <v>52100</v>
      </c>
      <c r="G6" s="366">
        <v>23200</v>
      </c>
      <c r="H6" s="366">
        <v>89481</v>
      </c>
      <c r="I6" s="366">
        <v>15879</v>
      </c>
      <c r="J6" s="366">
        <v>18877</v>
      </c>
      <c r="K6" s="366">
        <v>11707</v>
      </c>
      <c r="L6" s="366">
        <v>39134</v>
      </c>
      <c r="M6" s="366">
        <v>9397</v>
      </c>
    </row>
    <row r="7" spans="2:13">
      <c r="B7" s="367" t="s">
        <v>246</v>
      </c>
      <c r="C7" s="368">
        <f t="shared" ref="C7:E7" si="2">+C5-C6</f>
        <v>679209</v>
      </c>
      <c r="D7" s="368">
        <f t="shared" si="2"/>
        <v>789949</v>
      </c>
      <c r="E7" s="368">
        <f t="shared" si="2"/>
        <v>807822</v>
      </c>
      <c r="F7" s="368">
        <f t="shared" ref="F7:I7" si="3">+F5-F6</f>
        <v>887066</v>
      </c>
      <c r="G7" s="368">
        <f t="shared" si="3"/>
        <v>877451</v>
      </c>
      <c r="H7" s="368">
        <f t="shared" si="3"/>
        <v>738111</v>
      </c>
      <c r="I7" s="368">
        <f t="shared" si="3"/>
        <v>653321</v>
      </c>
      <c r="J7" s="368">
        <f>+J5-J6</f>
        <v>822882</v>
      </c>
      <c r="K7" s="368">
        <f>+K5-K6</f>
        <v>1015506</v>
      </c>
      <c r="L7" s="368">
        <f>+L5-L6</f>
        <v>1150526</v>
      </c>
      <c r="M7" s="368">
        <f>+M5-M6</f>
        <v>1496206</v>
      </c>
    </row>
    <row r="8" spans="2:13">
      <c r="B8" s="367" t="s">
        <v>248</v>
      </c>
      <c r="C8" s="368">
        <v>-10079</v>
      </c>
      <c r="D8" s="368">
        <f t="shared" ref="D8" si="4">+D7-C7</f>
        <v>110740</v>
      </c>
      <c r="E8" s="368">
        <f t="shared" ref="E8" si="5">+E7-D7</f>
        <v>17873</v>
      </c>
      <c r="F8" s="368">
        <f t="shared" ref="F8" si="6">+F7-E7</f>
        <v>79244</v>
      </c>
      <c r="G8" s="368">
        <f t="shared" ref="G8:I8" si="7">+G7-F7</f>
        <v>-9615</v>
      </c>
      <c r="H8" s="368">
        <f t="shared" si="7"/>
        <v>-139340</v>
      </c>
      <c r="I8" s="368">
        <f t="shared" si="7"/>
        <v>-84790</v>
      </c>
      <c r="J8" s="368">
        <f>+J7-I7</f>
        <v>169561</v>
      </c>
      <c r="K8" s="368">
        <f>+K7-J7</f>
        <v>192624</v>
      </c>
      <c r="L8" s="368">
        <f>+L7-K7</f>
        <v>135020</v>
      </c>
      <c r="M8" s="368">
        <f>+M7-L7</f>
        <v>345680</v>
      </c>
    </row>
    <row r="9" spans="2:13">
      <c r="B9" s="365" t="s">
        <v>249</v>
      </c>
      <c r="C9" s="366">
        <v>23698</v>
      </c>
      <c r="D9" s="366">
        <v>130</v>
      </c>
      <c r="E9" s="366">
        <v>440798</v>
      </c>
      <c r="F9" s="366">
        <v>245890</v>
      </c>
      <c r="G9" s="366">
        <v>458711</v>
      </c>
      <c r="H9" s="366">
        <v>450037</v>
      </c>
      <c r="I9" s="366">
        <v>370072</v>
      </c>
      <c r="J9" s="366">
        <v>330634</v>
      </c>
      <c r="K9" s="366">
        <v>421681</v>
      </c>
      <c r="L9" s="366">
        <v>512041</v>
      </c>
      <c r="M9" s="366">
        <v>638061</v>
      </c>
    </row>
    <row r="10" spans="2:13">
      <c r="B10" s="365" t="s">
        <v>250</v>
      </c>
      <c r="C10" s="366">
        <v>0</v>
      </c>
      <c r="D10" s="366">
        <v>0</v>
      </c>
      <c r="E10" s="366">
        <v>0</v>
      </c>
      <c r="F10" s="366">
        <v>0</v>
      </c>
      <c r="G10" s="366">
        <v>0</v>
      </c>
      <c r="H10" s="366">
        <v>0</v>
      </c>
      <c r="I10" s="366">
        <v>0</v>
      </c>
      <c r="J10" s="366">
        <v>0</v>
      </c>
      <c r="K10" s="366">
        <v>0</v>
      </c>
      <c r="L10" s="366">
        <v>0</v>
      </c>
      <c r="M10" s="366">
        <v>0</v>
      </c>
    </row>
    <row r="11" spans="2:13">
      <c r="B11" s="365" t="s">
        <v>251</v>
      </c>
      <c r="C11" s="366">
        <v>0</v>
      </c>
      <c r="D11" s="366">
        <v>264936</v>
      </c>
      <c r="E11" s="366">
        <v>0</v>
      </c>
      <c r="F11" s="366">
        <v>0</v>
      </c>
      <c r="G11" s="366">
        <v>360425</v>
      </c>
      <c r="H11" s="366">
        <v>896699</v>
      </c>
      <c r="I11" s="366">
        <v>499879</v>
      </c>
      <c r="J11" s="366">
        <v>154340</v>
      </c>
      <c r="K11" s="366">
        <v>423853</v>
      </c>
      <c r="L11" s="366">
        <v>269365</v>
      </c>
      <c r="M11" s="366">
        <v>0</v>
      </c>
    </row>
    <row r="12" spans="2:13">
      <c r="B12" s="367" t="s">
        <v>247</v>
      </c>
      <c r="C12" s="368">
        <f t="shared" ref="C12:E12" si="8">+C8+C9+C10-C11</f>
        <v>13619</v>
      </c>
      <c r="D12" s="368">
        <f t="shared" si="8"/>
        <v>-154066</v>
      </c>
      <c r="E12" s="368">
        <f t="shared" si="8"/>
        <v>458671</v>
      </c>
      <c r="F12" s="368">
        <f t="shared" ref="F12:I12" si="9">+F8+F9+F10-F11</f>
        <v>325134</v>
      </c>
      <c r="G12" s="368">
        <f t="shared" si="9"/>
        <v>88671</v>
      </c>
      <c r="H12" s="368">
        <f t="shared" si="9"/>
        <v>-586002</v>
      </c>
      <c r="I12" s="368">
        <f t="shared" si="9"/>
        <v>-214597</v>
      </c>
      <c r="J12" s="368">
        <f>+J8+J9+J10-J11</f>
        <v>345855</v>
      </c>
      <c r="K12" s="368">
        <f>+K8+K9+K10-K11</f>
        <v>190452</v>
      </c>
      <c r="L12" s="368">
        <f>+L8+L9+L10-L11</f>
        <v>377696</v>
      </c>
      <c r="M12" s="368">
        <f>+M8+M9+M10-M11</f>
        <v>983741</v>
      </c>
    </row>
    <row r="13" spans="2:13">
      <c r="B13" s="365" t="s">
        <v>222</v>
      </c>
      <c r="C13" s="369">
        <v>8787539</v>
      </c>
      <c r="D13" s="369">
        <v>8825455</v>
      </c>
      <c r="E13" s="369">
        <v>8787539</v>
      </c>
      <c r="F13" s="369">
        <v>9080573</v>
      </c>
      <c r="G13" s="369">
        <v>9635028</v>
      </c>
      <c r="H13" s="369">
        <v>9648207</v>
      </c>
      <c r="I13" s="369">
        <v>9620896</v>
      </c>
      <c r="J13" s="369">
        <v>9547861</v>
      </c>
      <c r="K13" s="369">
        <v>9717179</v>
      </c>
      <c r="L13" s="369">
        <v>10019320</v>
      </c>
      <c r="M13" s="369">
        <v>10547334</v>
      </c>
    </row>
    <row r="14" spans="2:13">
      <c r="B14" s="365" t="s">
        <v>223</v>
      </c>
      <c r="C14" s="369">
        <v>6921243</v>
      </c>
      <c r="D14" s="369">
        <v>6943939</v>
      </c>
      <c r="E14" s="369">
        <v>6921243</v>
      </c>
      <c r="F14" s="369">
        <v>7273125</v>
      </c>
      <c r="G14" s="369">
        <v>7823176</v>
      </c>
      <c r="H14" s="369">
        <v>7945265</v>
      </c>
      <c r="I14" s="369">
        <v>7981480</v>
      </c>
      <c r="J14" s="369">
        <v>7689775</v>
      </c>
      <c r="K14" s="369">
        <v>7703328</v>
      </c>
      <c r="L14" s="369">
        <v>7890830</v>
      </c>
      <c r="M14" s="369">
        <v>7729306</v>
      </c>
    </row>
    <row r="15" spans="2:13">
      <c r="B15" s="365" t="s">
        <v>224</v>
      </c>
      <c r="G15" s="369">
        <v>9988233</v>
      </c>
      <c r="H15" s="369">
        <v>10159899</v>
      </c>
      <c r="I15" s="369">
        <v>10223204</v>
      </c>
      <c r="J15" s="369">
        <v>9821372</v>
      </c>
      <c r="K15" s="369">
        <v>9835921</v>
      </c>
      <c r="L15" s="369">
        <v>9993742</v>
      </c>
      <c r="M15" s="369">
        <v>9794266</v>
      </c>
    </row>
    <row r="16" spans="2:13">
      <c r="B16" s="365" t="s">
        <v>225</v>
      </c>
      <c r="C16" s="369">
        <v>11898088</v>
      </c>
      <c r="D16" s="369">
        <v>12068577</v>
      </c>
      <c r="E16" s="369">
        <v>11898088</v>
      </c>
      <c r="F16" s="369">
        <v>12294450</v>
      </c>
      <c r="G16" s="369">
        <v>12701606</v>
      </c>
      <c r="H16" s="369">
        <v>12623416</v>
      </c>
      <c r="I16" s="369">
        <v>12743810</v>
      </c>
      <c r="J16" s="369">
        <v>12731081</v>
      </c>
      <c r="K16" s="369">
        <v>12787674</v>
      </c>
      <c r="L16" s="369">
        <v>13019673</v>
      </c>
      <c r="M16" s="369">
        <v>13894041</v>
      </c>
    </row>
    <row r="17" spans="2:15">
      <c r="B17" s="365" t="s">
        <v>241</v>
      </c>
      <c r="C17" s="370">
        <v>91</v>
      </c>
      <c r="D17" s="370">
        <v>85.9</v>
      </c>
      <c r="E17" s="370">
        <v>91</v>
      </c>
      <c r="F17" s="370">
        <v>86.4</v>
      </c>
      <c r="G17" s="370">
        <v>89.6</v>
      </c>
      <c r="H17" s="370">
        <v>90.6</v>
      </c>
      <c r="I17" s="370">
        <v>93.5</v>
      </c>
      <c r="J17" s="370">
        <v>91.8</v>
      </c>
      <c r="K17" s="370">
        <v>90.9</v>
      </c>
      <c r="L17" s="370">
        <v>91.2</v>
      </c>
      <c r="M17" s="370">
        <v>85.3</v>
      </c>
    </row>
    <row r="18" spans="2:15">
      <c r="B18" s="365" t="s">
        <v>226</v>
      </c>
      <c r="C18" s="371">
        <v>0.81499999999999995</v>
      </c>
      <c r="D18" s="371">
        <v>0.78400000000000003</v>
      </c>
      <c r="E18" s="371">
        <v>0.81499999999999995</v>
      </c>
      <c r="F18" s="371">
        <v>0.78800000000000003</v>
      </c>
      <c r="G18" s="371">
        <v>0.8</v>
      </c>
      <c r="H18" s="371">
        <v>0.81200000000000006</v>
      </c>
      <c r="I18" s="371">
        <v>0.82199999999999995</v>
      </c>
      <c r="J18" s="371">
        <v>0.81899999999999995</v>
      </c>
      <c r="K18" s="371">
        <v>0.80900000000000005</v>
      </c>
      <c r="L18" s="371">
        <v>0.79500000000000004</v>
      </c>
      <c r="M18" s="371">
        <v>0.77100000000000002</v>
      </c>
    </row>
    <row r="19" spans="2:15">
      <c r="B19" s="373" t="s">
        <v>227</v>
      </c>
      <c r="C19" s="374">
        <v>5.9</v>
      </c>
      <c r="D19" s="374">
        <v>6.8</v>
      </c>
      <c r="E19" s="374">
        <v>5.9</v>
      </c>
      <c r="F19" s="374">
        <v>7.3</v>
      </c>
      <c r="G19" s="374">
        <v>7</v>
      </c>
      <c r="H19" s="374">
        <v>5.9</v>
      </c>
      <c r="I19" s="374">
        <v>5.2</v>
      </c>
      <c r="J19" s="374">
        <v>6.8</v>
      </c>
      <c r="K19" s="374">
        <v>8</v>
      </c>
      <c r="L19" s="374">
        <v>9</v>
      </c>
      <c r="M19" s="374">
        <v>10.8</v>
      </c>
    </row>
    <row r="20" spans="2:15">
      <c r="B20" s="373" t="s">
        <v>239</v>
      </c>
      <c r="C20" s="374">
        <v>7.6</v>
      </c>
      <c r="D20" s="374">
        <v>4.9000000000000004</v>
      </c>
      <c r="E20" s="374">
        <v>7.6</v>
      </c>
      <c r="F20" s="374">
        <v>3.9</v>
      </c>
      <c r="G20" s="374">
        <v>3.5</v>
      </c>
      <c r="H20" s="374">
        <v>4.5999999999999996</v>
      </c>
      <c r="I20" s="374">
        <v>6.2</v>
      </c>
      <c r="J20" s="374">
        <v>7.3</v>
      </c>
      <c r="K20" s="374">
        <v>7.3</v>
      </c>
      <c r="L20" s="374">
        <v>7.4</v>
      </c>
      <c r="M20" s="374">
        <v>7.3</v>
      </c>
    </row>
    <row r="21" spans="2:15">
      <c r="B21" s="365" t="s">
        <v>228</v>
      </c>
      <c r="C21" s="370"/>
      <c r="D21" s="370"/>
      <c r="E21" s="370"/>
      <c r="F21" s="370">
        <v>52.5</v>
      </c>
      <c r="G21" s="370">
        <v>42.4</v>
      </c>
      <c r="H21" s="370">
        <v>42.5</v>
      </c>
      <c r="I21" s="370">
        <v>41.5</v>
      </c>
      <c r="J21" s="370">
        <v>34.299999999999997</v>
      </c>
      <c r="K21" s="370">
        <v>27.1</v>
      </c>
      <c r="L21" s="370">
        <v>18.899999999999999</v>
      </c>
      <c r="M21" s="370">
        <v>4.8</v>
      </c>
    </row>
    <row r="22" spans="2:15">
      <c r="B22" s="365" t="s">
        <v>240</v>
      </c>
      <c r="C22" s="370"/>
      <c r="D22" s="370"/>
      <c r="E22" s="370"/>
      <c r="F22" s="370"/>
      <c r="G22" s="370"/>
      <c r="H22" s="370"/>
      <c r="I22" s="370">
        <v>92</v>
      </c>
      <c r="J22" s="370">
        <v>93.7</v>
      </c>
      <c r="K22" s="370">
        <v>94.7</v>
      </c>
      <c r="L22" s="370">
        <v>94.8</v>
      </c>
      <c r="M22" s="370">
        <v>95.5</v>
      </c>
    </row>
    <row r="23" spans="2:15">
      <c r="B23" s="365" t="s">
        <v>229</v>
      </c>
      <c r="C23" s="370">
        <v>11.8</v>
      </c>
      <c r="D23" s="370">
        <v>11.5</v>
      </c>
      <c r="E23" s="370">
        <v>11.8</v>
      </c>
      <c r="F23" s="370">
        <v>12.2</v>
      </c>
      <c r="G23" s="370">
        <v>13</v>
      </c>
      <c r="H23" s="370">
        <v>14.4</v>
      </c>
      <c r="I23" s="370">
        <v>15.5</v>
      </c>
      <c r="J23" s="370">
        <v>15.9</v>
      </c>
      <c r="K23" s="370">
        <v>15.2</v>
      </c>
      <c r="L23" s="370">
        <v>14.8</v>
      </c>
      <c r="M23" s="370">
        <v>14.3</v>
      </c>
    </row>
    <row r="24" spans="2:15">
      <c r="B24" s="365" t="s">
        <v>230</v>
      </c>
      <c r="C24" s="370">
        <v>46.8</v>
      </c>
      <c r="D24" s="370">
        <v>41.6</v>
      </c>
      <c r="E24" s="370">
        <v>46.8</v>
      </c>
      <c r="F24" s="370">
        <v>43.4</v>
      </c>
      <c r="G24" s="370">
        <v>50.4</v>
      </c>
      <c r="H24" s="370">
        <v>51.5</v>
      </c>
      <c r="I24" s="370">
        <v>53.1</v>
      </c>
      <c r="J24" s="370">
        <v>53.7</v>
      </c>
      <c r="K24" s="370">
        <v>51.8</v>
      </c>
      <c r="L24" s="370">
        <v>39</v>
      </c>
      <c r="M24" s="370">
        <v>51.4</v>
      </c>
    </row>
    <row r="25" spans="2:15">
      <c r="B25" s="365" t="s">
        <v>231</v>
      </c>
      <c r="C25" s="370">
        <v>66.099999999999994</v>
      </c>
      <c r="D25" s="370">
        <v>62.9</v>
      </c>
      <c r="E25" s="370">
        <v>66.2</v>
      </c>
      <c r="F25" s="370">
        <v>65.400000000000006</v>
      </c>
      <c r="G25" s="370">
        <v>75.400000000000006</v>
      </c>
      <c r="H25" s="370">
        <v>74.8</v>
      </c>
      <c r="I25" s="370">
        <v>73.400000000000006</v>
      </c>
      <c r="J25" s="370">
        <v>74.099999999999994</v>
      </c>
      <c r="K25" s="370">
        <v>71</v>
      </c>
      <c r="L25" s="370">
        <v>55.7</v>
      </c>
      <c r="M25" s="370">
        <v>67.8</v>
      </c>
    </row>
    <row r="26" spans="2:15">
      <c r="B26" s="365" t="s">
        <v>232</v>
      </c>
      <c r="C26" s="370">
        <v>172.8</v>
      </c>
      <c r="D26" s="370">
        <v>214.2</v>
      </c>
      <c r="E26" s="370">
        <v>172.8</v>
      </c>
      <c r="F26" s="370">
        <v>229.9</v>
      </c>
      <c r="G26" s="370">
        <v>225.6</v>
      </c>
      <c r="H26" s="370">
        <v>226.5</v>
      </c>
      <c r="I26" s="370">
        <v>234.2</v>
      </c>
      <c r="J26" s="370">
        <v>222.1</v>
      </c>
      <c r="K26" s="370">
        <v>213.6</v>
      </c>
      <c r="L26" s="370">
        <v>202.7</v>
      </c>
      <c r="M26" s="370">
        <v>183.5</v>
      </c>
    </row>
    <row r="27" spans="2:15">
      <c r="B27" s="365" t="s">
        <v>233</v>
      </c>
      <c r="C27" s="370">
        <v>101.9</v>
      </c>
      <c r="D27" s="370">
        <v>101.9</v>
      </c>
      <c r="E27" s="370">
        <v>101.9</v>
      </c>
      <c r="F27" s="370">
        <v>101.5</v>
      </c>
      <c r="G27" s="370">
        <v>99.9</v>
      </c>
      <c r="H27" s="370">
        <v>100.8</v>
      </c>
      <c r="I27" s="370">
        <v>101.2</v>
      </c>
      <c r="J27" s="370">
        <v>100.8</v>
      </c>
      <c r="K27" s="370">
        <v>100.8</v>
      </c>
      <c r="L27" s="370">
        <v>100.6</v>
      </c>
      <c r="M27" s="370">
        <v>100.6</v>
      </c>
    </row>
    <row r="28" spans="2:15">
      <c r="B28" s="365" t="s">
        <v>104</v>
      </c>
      <c r="C28" s="369">
        <v>13644149</v>
      </c>
      <c r="D28" s="369">
        <v>14138684</v>
      </c>
      <c r="E28" s="369">
        <v>13644149</v>
      </c>
      <c r="F28" s="369">
        <v>14422033</v>
      </c>
      <c r="G28" s="369">
        <v>15120711</v>
      </c>
      <c r="H28" s="369">
        <v>15330248</v>
      </c>
      <c r="I28" s="369">
        <v>14640059</v>
      </c>
      <c r="J28" s="369">
        <v>14710729</v>
      </c>
      <c r="K28" s="369">
        <v>15106626</v>
      </c>
      <c r="L28" s="369">
        <v>16202229</v>
      </c>
      <c r="M28" s="369">
        <v>17433979</v>
      </c>
    </row>
    <row r="29" spans="2:15">
      <c r="B29" s="365" t="s">
        <v>234</v>
      </c>
      <c r="C29" s="369">
        <v>4528462</v>
      </c>
      <c r="D29" s="369">
        <v>3409370</v>
      </c>
      <c r="E29" s="369">
        <v>4528462</v>
      </c>
      <c r="F29" s="369">
        <v>2948571</v>
      </c>
      <c r="G29" s="369">
        <v>3276951</v>
      </c>
      <c r="H29" s="369">
        <v>3088061</v>
      </c>
      <c r="I29" s="369">
        <v>3068183</v>
      </c>
      <c r="J29" s="369">
        <v>3492571</v>
      </c>
      <c r="K29" s="369">
        <v>3471484</v>
      </c>
      <c r="L29" s="369">
        <v>4074321</v>
      </c>
      <c r="M29" s="369">
        <v>5733339</v>
      </c>
      <c r="O29" s="372">
        <f>+(M29-L29)/L29</f>
        <v>0.40718882974610981</v>
      </c>
    </row>
    <row r="30" spans="2:15">
      <c r="B30" s="365" t="s">
        <v>235</v>
      </c>
      <c r="C30" s="369">
        <v>1162108</v>
      </c>
      <c r="D30" s="369">
        <v>1238100</v>
      </c>
      <c r="E30" s="369">
        <v>1162108</v>
      </c>
      <c r="F30" s="369">
        <v>1483989</v>
      </c>
      <c r="G30" s="369">
        <v>1582276</v>
      </c>
      <c r="H30" s="369">
        <v>1135614</v>
      </c>
      <c r="I30" s="369">
        <v>1005807</v>
      </c>
      <c r="J30" s="369">
        <v>1182101</v>
      </c>
      <c r="K30" s="369">
        <v>1181428</v>
      </c>
      <c r="L30" s="369">
        <v>1422605</v>
      </c>
      <c r="M30" s="369">
        <v>2060666</v>
      </c>
    </row>
    <row r="31" spans="2:15">
      <c r="B31" s="365" t="s">
        <v>236</v>
      </c>
      <c r="H31" s="369">
        <v>798730</v>
      </c>
      <c r="I31" s="369">
        <v>829028</v>
      </c>
      <c r="J31" s="369">
        <v>709539</v>
      </c>
      <c r="K31" s="369">
        <v>512942</v>
      </c>
      <c r="L31" s="369">
        <v>473282</v>
      </c>
      <c r="M31" s="369">
        <v>944082</v>
      </c>
    </row>
    <row r="32" spans="2:15">
      <c r="B32" s="365" t="s">
        <v>237</v>
      </c>
      <c r="C32" s="369">
        <v>18278606</v>
      </c>
      <c r="D32" s="369">
        <v>22832684</v>
      </c>
      <c r="E32" s="369">
        <v>18278606</v>
      </c>
      <c r="F32" s="369">
        <v>24422037</v>
      </c>
      <c r="G32" s="369">
        <v>24280393</v>
      </c>
      <c r="H32" s="369">
        <v>23698288</v>
      </c>
      <c r="I32" s="369">
        <v>23300902</v>
      </c>
      <c r="J32" s="369">
        <v>22806984</v>
      </c>
      <c r="K32" s="369">
        <v>22288055</v>
      </c>
      <c r="L32" s="369">
        <v>21471046</v>
      </c>
      <c r="M32" s="369">
        <v>20946594</v>
      </c>
      <c r="O32" s="372">
        <f>+(M32-L32)/L32</f>
        <v>-2.4426010730916416E-2</v>
      </c>
    </row>
    <row r="33" spans="2:13">
      <c r="B33" s="365" t="s">
        <v>238</v>
      </c>
      <c r="C33" s="369">
        <v>2277297</v>
      </c>
      <c r="D33" s="369">
        <v>3020149</v>
      </c>
      <c r="E33" s="369">
        <v>2277297</v>
      </c>
      <c r="F33" s="369">
        <v>3875526</v>
      </c>
      <c r="G33" s="369">
        <v>4376896</v>
      </c>
      <c r="H33" s="369">
        <v>4888352</v>
      </c>
      <c r="I33" s="369">
        <v>6529645</v>
      </c>
      <c r="J33" s="369">
        <v>5570947</v>
      </c>
      <c r="K33" s="369">
        <v>5027890</v>
      </c>
      <c r="L33" s="369">
        <v>4919556</v>
      </c>
      <c r="M33" s="369">
        <v>4552095</v>
      </c>
    </row>
    <row r="35" spans="2:13">
      <c r="B35" s="365" t="s">
        <v>252</v>
      </c>
      <c r="F35" s="369">
        <v>11781695</v>
      </c>
      <c r="G35" s="369">
        <v>12047057</v>
      </c>
      <c r="H35" s="369">
        <v>11984988</v>
      </c>
      <c r="I35" s="369">
        <v>11730288</v>
      </c>
      <c r="J35" s="369">
        <v>11932046</v>
      </c>
      <c r="K35" s="369">
        <v>12112949</v>
      </c>
      <c r="L35" s="369">
        <v>12342219</v>
      </c>
      <c r="M35" s="369">
        <v>13275091</v>
      </c>
    </row>
    <row r="36" spans="2:13">
      <c r="B36" s="365" t="s">
        <v>253</v>
      </c>
      <c r="F36" s="369">
        <v>12891895</v>
      </c>
      <c r="G36" s="369">
        <v>12966857</v>
      </c>
      <c r="H36" s="369">
        <v>12753488</v>
      </c>
      <c r="I36" s="369">
        <v>12618188</v>
      </c>
      <c r="J36" s="369">
        <v>12982546</v>
      </c>
      <c r="K36" s="369">
        <v>13053549</v>
      </c>
      <c r="L36" s="369">
        <v>13288319</v>
      </c>
      <c r="M36" s="369">
        <v>14554391</v>
      </c>
    </row>
    <row r="37" spans="2:13">
      <c r="B37" s="365" t="s">
        <v>254</v>
      </c>
      <c r="F37" s="369">
        <v>11132396</v>
      </c>
      <c r="G37" s="369">
        <v>11620497</v>
      </c>
      <c r="H37" s="369">
        <v>11555528</v>
      </c>
      <c r="I37" s="369">
        <v>11793065</v>
      </c>
      <c r="J37" s="369">
        <v>11921900</v>
      </c>
      <c r="K37" s="369">
        <v>11870072</v>
      </c>
      <c r="L37" s="369">
        <v>12113896</v>
      </c>
      <c r="M37" s="369">
        <v>12422139</v>
      </c>
    </row>
    <row r="38" spans="2:13">
      <c r="B38" s="365" t="s">
        <v>255</v>
      </c>
      <c r="F38" s="369">
        <v>1730211</v>
      </c>
      <c r="G38" s="369">
        <v>1928338</v>
      </c>
      <c r="H38" s="369">
        <v>2174711</v>
      </c>
      <c r="I38" s="369">
        <v>2235043</v>
      </c>
      <c r="J38" s="369">
        <v>2315849</v>
      </c>
      <c r="K38" s="369">
        <v>2301177</v>
      </c>
      <c r="L38" s="369">
        <v>2398137</v>
      </c>
      <c r="M38" s="369">
        <v>2484408</v>
      </c>
    </row>
    <row r="39" spans="2:13">
      <c r="B39" s="365" t="s">
        <v>256</v>
      </c>
      <c r="C39" s="372"/>
      <c r="D39" s="372"/>
      <c r="E39" s="372"/>
      <c r="F39" s="372">
        <f t="shared" ref="F39:M39" si="10">+F38/F37</f>
        <v>0.15542125881975452</v>
      </c>
      <c r="G39" s="372">
        <f t="shared" si="10"/>
        <v>0.16594281638728534</v>
      </c>
      <c r="H39" s="372">
        <f t="shared" si="10"/>
        <v>0.18819659300726024</v>
      </c>
      <c r="I39" s="372">
        <f t="shared" si="10"/>
        <v>0.18952180794390602</v>
      </c>
      <c r="J39" s="372">
        <f t="shared" si="10"/>
        <v>0.19425167129400514</v>
      </c>
      <c r="K39" s="372">
        <f t="shared" si="10"/>
        <v>0.19386377774288144</v>
      </c>
      <c r="L39" s="372">
        <f t="shared" si="10"/>
        <v>0.19796579069194584</v>
      </c>
      <c r="M39" s="372">
        <f t="shared" si="10"/>
        <v>0.19999840607161135</v>
      </c>
    </row>
    <row r="40" spans="2:13">
      <c r="B40" s="365" t="s">
        <v>257</v>
      </c>
      <c r="C40" s="372"/>
      <c r="D40" s="372"/>
      <c r="E40" s="372"/>
      <c r="F40" s="372">
        <f t="shared" ref="F40:L40" si="11">+F37/F36</f>
        <v>0.86351897839689196</v>
      </c>
      <c r="G40" s="372">
        <f t="shared" si="11"/>
        <v>0.896169133352824</v>
      </c>
      <c r="H40" s="372">
        <f t="shared" si="11"/>
        <v>0.90606804977587307</v>
      </c>
      <c r="I40" s="372">
        <f t="shared" si="11"/>
        <v>0.93460843981719088</v>
      </c>
      <c r="J40" s="372">
        <f t="shared" si="11"/>
        <v>0.91830215737344589</v>
      </c>
      <c r="K40" s="372">
        <f t="shared" si="11"/>
        <v>0.90933676351159365</v>
      </c>
      <c r="L40" s="372">
        <f t="shared" si="11"/>
        <v>0.91161989714425129</v>
      </c>
      <c r="M40" s="372">
        <f>+M37/M36</f>
        <v>0.85349768327647646</v>
      </c>
    </row>
    <row r="41" spans="2:13">
      <c r="B41" s="365" t="s">
        <v>258</v>
      </c>
      <c r="C41" s="372"/>
      <c r="D41" s="372"/>
      <c r="E41" s="372"/>
      <c r="F41" s="372">
        <f t="shared" ref="F41:L41" si="12">+F37/F35</f>
        <v>0.94488916917302646</v>
      </c>
      <c r="G41" s="372">
        <f t="shared" si="12"/>
        <v>0.9645921821404182</v>
      </c>
      <c r="H41" s="372">
        <f t="shared" si="12"/>
        <v>0.96416683938273451</v>
      </c>
      <c r="I41" s="372">
        <f t="shared" si="12"/>
        <v>1.005351701509801</v>
      </c>
      <c r="J41" s="372">
        <f t="shared" si="12"/>
        <v>0.99914968480678001</v>
      </c>
      <c r="K41" s="372">
        <f t="shared" si="12"/>
        <v>0.97994897856830732</v>
      </c>
      <c r="L41" s="372">
        <f t="shared" si="12"/>
        <v>0.98150065235432948</v>
      </c>
      <c r="M41" s="372">
        <f>+M37/M35</f>
        <v>0.93574793573919757</v>
      </c>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80437-1BE7-446F-925B-5825DE83D2E7}">
  <sheetPr>
    <pageSetUpPr fitToPage="1"/>
  </sheetPr>
  <dimension ref="B1:N45"/>
  <sheetViews>
    <sheetView showGridLines="0" zoomScale="110" zoomScaleNormal="110" workbookViewId="0">
      <pane xSplit="3" ySplit="2" topLeftCell="D39" activePane="bottomRight" state="frozen"/>
      <selection pane="topRight" activeCell="C1" sqref="C1"/>
      <selection pane="bottomLeft" activeCell="A3" sqref="A3"/>
      <selection pane="bottomRight" activeCell="F32" sqref="F32"/>
    </sheetView>
  </sheetViews>
  <sheetFormatPr defaultColWidth="9" defaultRowHeight="24.95" customHeight="1"/>
  <cols>
    <col min="1" max="1" width="1.625" style="166" customWidth="1"/>
    <col min="2" max="2" width="3.625" style="166" customWidth="1"/>
    <col min="3" max="3" width="40.625" style="167" customWidth="1"/>
    <col min="4" max="9" width="10.375" style="166" customWidth="1"/>
    <col min="10" max="11" width="10.375" style="166" bestFit="1" customWidth="1"/>
    <col min="12" max="14" width="10.375" style="166" customWidth="1"/>
    <col min="15" max="15" width="1.625" style="166" customWidth="1"/>
    <col min="16" max="16384" width="9" style="166"/>
  </cols>
  <sheetData>
    <row r="1" spans="2:14" ht="24.95" customHeight="1">
      <c r="B1" s="205" t="s">
        <v>216</v>
      </c>
      <c r="K1" s="206"/>
      <c r="L1" s="206"/>
      <c r="M1" s="206"/>
      <c r="N1" s="206" t="s">
        <v>217</v>
      </c>
    </row>
    <row r="2" spans="2:14" s="168" customFormat="1" ht="24.95" customHeight="1">
      <c r="B2" s="394" t="s">
        <v>212</v>
      </c>
      <c r="C2" s="395"/>
      <c r="D2" s="199" t="s">
        <v>122</v>
      </c>
      <c r="E2" s="200" t="s">
        <v>123</v>
      </c>
      <c r="F2" s="200" t="s">
        <v>124</v>
      </c>
      <c r="G2" s="200" t="s">
        <v>125</v>
      </c>
      <c r="H2" s="200" t="s">
        <v>126</v>
      </c>
      <c r="I2" s="200" t="s">
        <v>139</v>
      </c>
      <c r="J2" s="200" t="s">
        <v>142</v>
      </c>
      <c r="K2" s="200" t="s">
        <v>144</v>
      </c>
      <c r="L2" s="200" t="s">
        <v>260</v>
      </c>
      <c r="M2" s="200" t="s">
        <v>264</v>
      </c>
      <c r="N2" s="358" t="s">
        <v>368</v>
      </c>
    </row>
    <row r="3" spans="2:14" ht="24.95" customHeight="1">
      <c r="B3" s="396" t="s">
        <v>208</v>
      </c>
      <c r="C3" s="177" t="s">
        <v>170</v>
      </c>
      <c r="D3" s="175">
        <v>1658715</v>
      </c>
      <c r="E3" s="173">
        <v>1596618</v>
      </c>
      <c r="F3" s="173">
        <v>1625080</v>
      </c>
      <c r="G3" s="173">
        <v>1736290</v>
      </c>
      <c r="H3" s="173">
        <v>1928557</v>
      </c>
      <c r="I3" s="173">
        <v>2174863</v>
      </c>
      <c r="J3" s="173">
        <v>2235356</v>
      </c>
      <c r="K3" s="173">
        <v>2306272</v>
      </c>
      <c r="L3" s="173">
        <v>2299794</v>
      </c>
      <c r="M3" s="173">
        <v>2399626</v>
      </c>
      <c r="N3" s="174">
        <v>2485568</v>
      </c>
    </row>
    <row r="4" spans="2:14" ht="24.95" customHeight="1">
      <c r="B4" s="397"/>
      <c r="C4" s="178" t="s">
        <v>171</v>
      </c>
      <c r="D4" s="176">
        <v>0</v>
      </c>
      <c r="E4" s="171">
        <v>0</v>
      </c>
      <c r="F4" s="171">
        <v>0</v>
      </c>
      <c r="G4" s="171">
        <v>0</v>
      </c>
      <c r="H4" s="171">
        <v>0</v>
      </c>
      <c r="I4" s="171">
        <v>0</v>
      </c>
      <c r="J4" s="171">
        <v>0</v>
      </c>
      <c r="K4" s="171">
        <v>0</v>
      </c>
      <c r="L4" s="171">
        <v>0</v>
      </c>
      <c r="M4" s="171">
        <v>0</v>
      </c>
      <c r="N4" s="172">
        <v>0</v>
      </c>
    </row>
    <row r="5" spans="2:14" ht="24.95" customHeight="1">
      <c r="B5" s="397"/>
      <c r="C5" s="178" t="s">
        <v>172</v>
      </c>
      <c r="D5" s="176">
        <v>1667</v>
      </c>
      <c r="E5" s="171">
        <v>0</v>
      </c>
      <c r="F5" s="171">
        <v>0</v>
      </c>
      <c r="G5" s="171">
        <v>1667</v>
      </c>
      <c r="H5" s="171">
        <v>5000</v>
      </c>
      <c r="I5" s="171">
        <v>5000</v>
      </c>
      <c r="J5" s="171">
        <v>5000</v>
      </c>
      <c r="K5" s="171">
        <v>5000</v>
      </c>
      <c r="L5" s="171">
        <v>3333</v>
      </c>
      <c r="M5" s="171">
        <v>0</v>
      </c>
      <c r="N5" s="172">
        <v>0</v>
      </c>
    </row>
    <row r="6" spans="2:14" ht="24.95" customHeight="1">
      <c r="B6" s="397"/>
      <c r="C6" s="178" t="s">
        <v>173</v>
      </c>
      <c r="D6" s="176">
        <v>188067</v>
      </c>
      <c r="E6" s="171">
        <v>206718</v>
      </c>
      <c r="F6" s="171">
        <v>224880</v>
      </c>
      <c r="G6" s="171">
        <v>222695</v>
      </c>
      <c r="H6" s="171">
        <v>210955</v>
      </c>
      <c r="I6" s="171">
        <v>227084</v>
      </c>
      <c r="J6" s="171">
        <v>300485</v>
      </c>
      <c r="K6" s="171">
        <v>291243</v>
      </c>
      <c r="L6" s="171">
        <v>280865</v>
      </c>
      <c r="M6" s="171">
        <v>241565</v>
      </c>
      <c r="N6" s="172">
        <v>199135</v>
      </c>
    </row>
    <row r="7" spans="2:14" ht="24.95" customHeight="1">
      <c r="B7" s="397"/>
      <c r="C7" s="178" t="s">
        <v>174</v>
      </c>
      <c r="D7" s="176">
        <v>119638</v>
      </c>
      <c r="E7" s="171">
        <v>119402</v>
      </c>
      <c r="F7" s="171">
        <v>71881</v>
      </c>
      <c r="G7" s="171">
        <v>93918</v>
      </c>
      <c r="H7" s="171">
        <v>105933</v>
      </c>
      <c r="I7" s="171">
        <v>110256</v>
      </c>
      <c r="J7" s="171">
        <v>105599</v>
      </c>
      <c r="K7" s="171">
        <v>77121</v>
      </c>
      <c r="L7" s="171">
        <v>47827</v>
      </c>
      <c r="M7" s="171">
        <v>41939</v>
      </c>
      <c r="N7" s="172">
        <v>33821</v>
      </c>
    </row>
    <row r="8" spans="2:14" ht="24.95" customHeight="1">
      <c r="B8" s="397"/>
      <c r="C8" s="178" t="s">
        <v>175</v>
      </c>
      <c r="D8" s="176">
        <v>202955</v>
      </c>
      <c r="E8" s="171">
        <v>196602</v>
      </c>
      <c r="F8" s="171">
        <v>42026</v>
      </c>
      <c r="G8" s="171">
        <v>59748</v>
      </c>
      <c r="H8" s="171">
        <v>39440</v>
      </c>
      <c r="I8" s="171">
        <v>35766</v>
      </c>
      <c r="J8" s="171">
        <v>30045</v>
      </c>
      <c r="K8" s="171">
        <v>24514</v>
      </c>
      <c r="L8" s="171">
        <v>18991</v>
      </c>
      <c r="M8" s="171">
        <v>15771</v>
      </c>
      <c r="N8" s="172">
        <v>11478</v>
      </c>
    </row>
    <row r="9" spans="2:14" ht="24.95" customHeight="1">
      <c r="B9" s="397"/>
      <c r="C9" s="178" t="s">
        <v>176</v>
      </c>
      <c r="D9" s="176">
        <v>81</v>
      </c>
      <c r="E9" s="171">
        <v>82</v>
      </c>
      <c r="F9" s="171">
        <v>81</v>
      </c>
      <c r="G9" s="171">
        <v>0</v>
      </c>
      <c r="H9" s="171">
        <v>41</v>
      </c>
      <c r="I9" s="171">
        <v>162</v>
      </c>
      <c r="J9" s="171">
        <v>81</v>
      </c>
      <c r="K9" s="171">
        <v>0</v>
      </c>
      <c r="L9" s="171">
        <v>81</v>
      </c>
      <c r="M9" s="171">
        <v>0</v>
      </c>
      <c r="N9" s="172">
        <v>0</v>
      </c>
    </row>
    <row r="10" spans="2:14" ht="24.95" customHeight="1">
      <c r="B10" s="397"/>
      <c r="C10" s="208" t="s">
        <v>177</v>
      </c>
      <c r="D10" s="209">
        <v>327960</v>
      </c>
      <c r="E10" s="210">
        <v>235137</v>
      </c>
      <c r="F10" s="210">
        <v>272651</v>
      </c>
      <c r="G10" s="210">
        <v>267093</v>
      </c>
      <c r="H10" s="210">
        <v>270893</v>
      </c>
      <c r="I10" s="210">
        <v>287317</v>
      </c>
      <c r="J10" s="210">
        <v>290280</v>
      </c>
      <c r="K10" s="210">
        <v>292797</v>
      </c>
      <c r="L10" s="210">
        <v>297269</v>
      </c>
      <c r="M10" s="210">
        <v>297091</v>
      </c>
      <c r="N10" s="211">
        <v>286788</v>
      </c>
    </row>
    <row r="11" spans="2:14" ht="24.95" customHeight="1">
      <c r="B11" s="397"/>
      <c r="C11" s="212" t="s">
        <v>178</v>
      </c>
      <c r="D11" s="213">
        <v>322484</v>
      </c>
      <c r="E11" s="214">
        <v>229750</v>
      </c>
      <c r="F11" s="214">
        <v>268343</v>
      </c>
      <c r="G11" s="214">
        <v>261014</v>
      </c>
      <c r="H11" s="214">
        <v>270633</v>
      </c>
      <c r="I11" s="214">
        <v>287033</v>
      </c>
      <c r="J11" s="214">
        <v>289886</v>
      </c>
      <c r="K11" s="214">
        <v>292382</v>
      </c>
      <c r="L11" s="214">
        <v>296350</v>
      </c>
      <c r="M11" s="214"/>
      <c r="N11" s="215">
        <v>1985219</v>
      </c>
    </row>
    <row r="12" spans="2:14" ht="24.95" customHeight="1">
      <c r="B12" s="397"/>
      <c r="C12" s="208" t="s">
        <v>179</v>
      </c>
      <c r="D12" s="209">
        <v>233325</v>
      </c>
      <c r="E12" s="210">
        <v>236527</v>
      </c>
      <c r="F12" s="210">
        <v>241392</v>
      </c>
      <c r="G12" s="210">
        <v>235710</v>
      </c>
      <c r="H12" s="210">
        <v>219863</v>
      </c>
      <c r="I12" s="391">
        <v>227115</v>
      </c>
      <c r="J12" s="391">
        <v>222913</v>
      </c>
      <c r="K12" s="391">
        <v>209738</v>
      </c>
      <c r="L12" s="391">
        <v>200930</v>
      </c>
      <c r="M12" s="391">
        <v>193846</v>
      </c>
      <c r="N12" s="399">
        <v>185582</v>
      </c>
    </row>
    <row r="13" spans="2:14" ht="24.95" customHeight="1">
      <c r="B13" s="397"/>
      <c r="C13" s="208" t="s">
        <v>180</v>
      </c>
      <c r="D13" s="209">
        <v>0</v>
      </c>
      <c r="E13" s="210">
        <v>0</v>
      </c>
      <c r="F13" s="210">
        <v>10123</v>
      </c>
      <c r="G13" s="210">
        <v>25012</v>
      </c>
      <c r="H13" s="210">
        <v>30568</v>
      </c>
      <c r="I13" s="392"/>
      <c r="J13" s="392"/>
      <c r="K13" s="392"/>
      <c r="L13" s="392"/>
      <c r="M13" s="392"/>
      <c r="N13" s="400"/>
    </row>
    <row r="14" spans="2:14" ht="24.95" customHeight="1">
      <c r="B14" s="397"/>
      <c r="C14" s="208" t="s">
        <v>181</v>
      </c>
      <c r="D14" s="209">
        <v>780375</v>
      </c>
      <c r="E14" s="210">
        <v>852668</v>
      </c>
      <c r="F14" s="210">
        <v>894604</v>
      </c>
      <c r="G14" s="210">
        <v>1128091</v>
      </c>
      <c r="H14" s="210">
        <v>1095465</v>
      </c>
      <c r="I14" s="391">
        <v>1300673</v>
      </c>
      <c r="J14" s="391">
        <v>1348054</v>
      </c>
      <c r="K14" s="391">
        <v>1361884</v>
      </c>
      <c r="L14" s="391">
        <v>1341079</v>
      </c>
      <c r="M14" s="391">
        <v>1333296</v>
      </c>
      <c r="N14" s="399">
        <v>1346838</v>
      </c>
    </row>
    <row r="15" spans="2:14" ht="24.95" customHeight="1">
      <c r="B15" s="397"/>
      <c r="C15" s="208" t="s">
        <v>182</v>
      </c>
      <c r="D15" s="209">
        <v>223185</v>
      </c>
      <c r="E15" s="210">
        <v>173230</v>
      </c>
      <c r="F15" s="210">
        <v>187542</v>
      </c>
      <c r="G15" s="210">
        <v>161624</v>
      </c>
      <c r="H15" s="210">
        <v>148326</v>
      </c>
      <c r="I15" s="392"/>
      <c r="J15" s="392"/>
      <c r="K15" s="392"/>
      <c r="L15" s="392"/>
      <c r="M15" s="392"/>
      <c r="N15" s="400"/>
    </row>
    <row r="16" spans="2:14" ht="24.95" customHeight="1">
      <c r="B16" s="397"/>
      <c r="C16" s="208" t="s">
        <v>183</v>
      </c>
      <c r="D16" s="209">
        <v>0</v>
      </c>
      <c r="E16" s="210">
        <v>0</v>
      </c>
      <c r="F16" s="210">
        <v>0</v>
      </c>
      <c r="G16" s="210">
        <v>0</v>
      </c>
      <c r="H16" s="210">
        <v>0</v>
      </c>
      <c r="I16" s="391">
        <v>0</v>
      </c>
      <c r="J16" s="391">
        <v>0</v>
      </c>
      <c r="K16" s="391">
        <v>0</v>
      </c>
      <c r="L16" s="391">
        <v>0</v>
      </c>
      <c r="M16" s="391">
        <v>0</v>
      </c>
      <c r="N16" s="399">
        <v>0</v>
      </c>
    </row>
    <row r="17" spans="2:14" ht="24.95" customHeight="1">
      <c r="B17" s="398"/>
      <c r="C17" s="216" t="s">
        <v>184</v>
      </c>
      <c r="D17" s="217">
        <v>0</v>
      </c>
      <c r="E17" s="218">
        <v>0</v>
      </c>
      <c r="F17" s="218">
        <v>0</v>
      </c>
      <c r="G17" s="218">
        <v>0</v>
      </c>
      <c r="H17" s="218">
        <v>0</v>
      </c>
      <c r="I17" s="393"/>
      <c r="J17" s="393"/>
      <c r="K17" s="393"/>
      <c r="L17" s="393"/>
      <c r="M17" s="393"/>
      <c r="N17" s="401"/>
    </row>
    <row r="18" spans="2:14" ht="24.95" customHeight="1">
      <c r="B18" s="408" t="s">
        <v>219</v>
      </c>
      <c r="C18" s="409"/>
      <c r="D18" s="186">
        <f>SUM(D3:D9)-(SUM(D10:D17)-D11)</f>
        <v>606278</v>
      </c>
      <c r="E18" s="187">
        <f t="shared" ref="E18:L18" si="0">SUM(E3:E9)-(SUM(E10:E17)-E11)</f>
        <v>621860</v>
      </c>
      <c r="F18" s="187">
        <f t="shared" si="0"/>
        <v>357636</v>
      </c>
      <c r="G18" s="187">
        <f t="shared" si="0"/>
        <v>296788</v>
      </c>
      <c r="H18" s="187">
        <f t="shared" si="0"/>
        <v>524811</v>
      </c>
      <c r="I18" s="187">
        <f t="shared" si="0"/>
        <v>738026</v>
      </c>
      <c r="J18" s="187">
        <f t="shared" si="0"/>
        <v>815319</v>
      </c>
      <c r="K18" s="187">
        <f t="shared" si="0"/>
        <v>839731</v>
      </c>
      <c r="L18" s="187">
        <f t="shared" si="0"/>
        <v>811613</v>
      </c>
      <c r="M18" s="187">
        <f t="shared" ref="M18:N18" si="1">SUM(M3:M9)-(SUM(M10:M17)-M11)</f>
        <v>874668</v>
      </c>
      <c r="N18" s="188">
        <f t="shared" si="1"/>
        <v>910794</v>
      </c>
    </row>
    <row r="19" spans="2:14" ht="24.95" customHeight="1">
      <c r="B19" s="396" t="s">
        <v>206</v>
      </c>
      <c r="C19" s="177" t="s">
        <v>185</v>
      </c>
      <c r="D19" s="175">
        <v>8874732</v>
      </c>
      <c r="E19" s="173">
        <v>8777484</v>
      </c>
      <c r="F19" s="173">
        <v>8959251</v>
      </c>
      <c r="G19" s="173">
        <v>9376729</v>
      </c>
      <c r="H19" s="173">
        <v>9988233</v>
      </c>
      <c r="I19" s="173">
        <v>10159899</v>
      </c>
      <c r="J19" s="173">
        <v>10223204</v>
      </c>
      <c r="K19" s="173">
        <v>9821372</v>
      </c>
      <c r="L19" s="173">
        <v>9835921</v>
      </c>
      <c r="M19" s="173">
        <v>9993742</v>
      </c>
      <c r="N19" s="174">
        <v>9794266</v>
      </c>
    </row>
    <row r="20" spans="2:14" ht="24.95" customHeight="1">
      <c r="B20" s="397"/>
      <c r="C20" s="178" t="s">
        <v>186</v>
      </c>
      <c r="D20" s="176">
        <v>1866734</v>
      </c>
      <c r="E20" s="171">
        <v>1968490</v>
      </c>
      <c r="F20" s="171">
        <v>1883911</v>
      </c>
      <c r="G20" s="171">
        <v>1807448</v>
      </c>
      <c r="H20" s="171">
        <v>1793489</v>
      </c>
      <c r="I20" s="171">
        <v>1695005</v>
      </c>
      <c r="J20" s="171">
        <v>1632640</v>
      </c>
      <c r="K20" s="171">
        <v>1859142</v>
      </c>
      <c r="L20" s="171">
        <v>2011089</v>
      </c>
      <c r="M20" s="171">
        <v>2123371</v>
      </c>
      <c r="N20" s="172">
        <v>2820402</v>
      </c>
    </row>
    <row r="21" spans="2:14" ht="24.95" customHeight="1">
      <c r="B21" s="398"/>
      <c r="C21" s="179" t="s">
        <v>187</v>
      </c>
      <c r="D21" s="180">
        <v>1156622</v>
      </c>
      <c r="E21" s="181">
        <v>1212134</v>
      </c>
      <c r="F21" s="181">
        <v>1225415</v>
      </c>
      <c r="G21" s="181">
        <v>1110273</v>
      </c>
      <c r="H21" s="181">
        <v>919884</v>
      </c>
      <c r="I21" s="181">
        <v>768512</v>
      </c>
      <c r="J21" s="181">
        <v>887966</v>
      </c>
      <c r="K21" s="181">
        <v>1050567</v>
      </c>
      <c r="L21" s="181">
        <v>940664</v>
      </c>
      <c r="M21" s="181">
        <v>902560</v>
      </c>
      <c r="N21" s="182">
        <v>1279373</v>
      </c>
    </row>
    <row r="22" spans="2:14" ht="24.95" customHeight="1">
      <c r="B22" s="408" t="s">
        <v>203</v>
      </c>
      <c r="C22" s="409"/>
      <c r="D22" s="186">
        <f>SUM(D19:D21)-SUM(D12:D17)</f>
        <v>10661203</v>
      </c>
      <c r="E22" s="187">
        <f t="shared" ref="E22:L22" si="2">SUM(E19:E21)-SUM(E12:E17)</f>
        <v>10695683</v>
      </c>
      <c r="F22" s="187">
        <f t="shared" si="2"/>
        <v>10734916</v>
      </c>
      <c r="G22" s="187">
        <f t="shared" si="2"/>
        <v>10744013</v>
      </c>
      <c r="H22" s="187">
        <f t="shared" si="2"/>
        <v>11207384</v>
      </c>
      <c r="I22" s="187">
        <f t="shared" si="2"/>
        <v>11095628</v>
      </c>
      <c r="J22" s="187">
        <f t="shared" si="2"/>
        <v>11172843</v>
      </c>
      <c r="K22" s="187">
        <f t="shared" si="2"/>
        <v>11159459</v>
      </c>
      <c r="L22" s="187">
        <f t="shared" si="2"/>
        <v>11245665</v>
      </c>
      <c r="M22" s="187">
        <f t="shared" ref="M22:N22" si="3">SUM(M19:M21)-SUM(M12:M17)</f>
        <v>11492531</v>
      </c>
      <c r="N22" s="188">
        <f t="shared" si="3"/>
        <v>12361621</v>
      </c>
    </row>
    <row r="23" spans="2:14" ht="24.95" customHeight="1">
      <c r="B23" s="412" t="s">
        <v>211</v>
      </c>
      <c r="C23" s="413"/>
      <c r="D23" s="183">
        <f>D18/D22*100</f>
        <v>5.6867691197700676</v>
      </c>
      <c r="E23" s="184">
        <f t="shared" ref="E23:K23" si="4">E18/E22*100</f>
        <v>5.8141214544223123</v>
      </c>
      <c r="F23" s="184">
        <f t="shared" si="4"/>
        <v>3.3315211781815526</v>
      </c>
      <c r="G23" s="184">
        <f t="shared" si="4"/>
        <v>2.7623570448025334</v>
      </c>
      <c r="H23" s="184">
        <f t="shared" si="4"/>
        <v>4.6827252461412945</v>
      </c>
      <c r="I23" s="184">
        <f t="shared" si="4"/>
        <v>6.6515027360326062</v>
      </c>
      <c r="J23" s="184">
        <f t="shared" si="4"/>
        <v>7.2973279943162188</v>
      </c>
      <c r="K23" s="184">
        <f t="shared" si="4"/>
        <v>7.5248361054061856</v>
      </c>
      <c r="L23" s="184">
        <f t="shared" ref="L23:M23" si="5">L18/L22*100</f>
        <v>7.217118774212107</v>
      </c>
      <c r="M23" s="184">
        <f t="shared" si="5"/>
        <v>7.610751713438928</v>
      </c>
      <c r="N23" s="185">
        <f t="shared" ref="N23" si="6">N18/N22*100</f>
        <v>7.3679172011502372</v>
      </c>
    </row>
    <row r="24" spans="2:14" ht="24.95" customHeight="1">
      <c r="B24" s="410" t="s">
        <v>207</v>
      </c>
      <c r="C24" s="411"/>
      <c r="D24" s="193"/>
      <c r="E24" s="194"/>
      <c r="F24" s="195">
        <f>AVERAGE(D23:F23)</f>
        <v>4.9441372507913108</v>
      </c>
      <c r="G24" s="195">
        <f t="shared" ref="G24:J24" si="7">AVERAGE(E23:G23)</f>
        <v>3.9693332258021328</v>
      </c>
      <c r="H24" s="195">
        <f t="shared" si="7"/>
        <v>3.5922011563751268</v>
      </c>
      <c r="I24" s="195">
        <f t="shared" si="7"/>
        <v>4.6988616756588115</v>
      </c>
      <c r="J24" s="195">
        <f t="shared" si="7"/>
        <v>6.2105186588300398</v>
      </c>
      <c r="K24" s="195">
        <f>AVERAGE(I23:K23)</f>
        <v>7.1578889452516705</v>
      </c>
      <c r="L24" s="195">
        <f>AVERAGE(J23:L23)</f>
        <v>7.3464276246448366</v>
      </c>
      <c r="M24" s="195">
        <f>AVERAGE(K23:M23)</f>
        <v>7.4509021976857399</v>
      </c>
      <c r="N24" s="207">
        <f>AVERAGE(L23:N23)</f>
        <v>7.3985958962670901</v>
      </c>
    </row>
    <row r="25" spans="2:14" ht="9.9499999999999993" customHeight="1">
      <c r="D25" s="170"/>
      <c r="E25" s="169"/>
      <c r="F25" s="170"/>
      <c r="G25" s="170"/>
      <c r="H25" s="170"/>
      <c r="I25" s="170"/>
      <c r="J25" s="170"/>
      <c r="K25" s="234"/>
      <c r="L25" s="234"/>
      <c r="M25" s="234"/>
      <c r="N25" s="234"/>
    </row>
    <row r="26" spans="2:14" ht="24.95" customHeight="1">
      <c r="B26" s="404" t="s">
        <v>204</v>
      </c>
      <c r="C26" s="192" t="s">
        <v>188</v>
      </c>
      <c r="D26" s="191">
        <v>18278606</v>
      </c>
      <c r="E26" s="189">
        <v>20608627</v>
      </c>
      <c r="F26" s="189">
        <v>22832685</v>
      </c>
      <c r="G26" s="189">
        <v>24422038</v>
      </c>
      <c r="H26" s="189">
        <v>24280393</v>
      </c>
      <c r="I26" s="189">
        <v>23698288</v>
      </c>
      <c r="J26" s="189">
        <v>23310302</v>
      </c>
      <c r="K26" s="189">
        <v>22816385</v>
      </c>
      <c r="L26" s="189">
        <v>22297454</v>
      </c>
      <c r="M26" s="189">
        <v>21480446</v>
      </c>
      <c r="N26" s="190">
        <v>20955215</v>
      </c>
    </row>
    <row r="27" spans="2:14" ht="24.95" customHeight="1">
      <c r="B27" s="397"/>
      <c r="C27" s="178" t="s">
        <v>189</v>
      </c>
      <c r="D27" s="176">
        <v>435088</v>
      </c>
      <c r="E27" s="171">
        <v>299562</v>
      </c>
      <c r="F27" s="171">
        <v>239661</v>
      </c>
      <c r="G27" s="171">
        <v>186026</v>
      </c>
      <c r="H27" s="171">
        <v>150997</v>
      </c>
      <c r="I27" s="171">
        <v>118897</v>
      </c>
      <c r="J27" s="171">
        <v>91847</v>
      </c>
      <c r="K27" s="171">
        <v>69715</v>
      </c>
      <c r="L27" s="171">
        <v>52765</v>
      </c>
      <c r="M27" s="171">
        <v>38788</v>
      </c>
      <c r="N27" s="172">
        <v>28354</v>
      </c>
    </row>
    <row r="28" spans="2:14" ht="24.95" customHeight="1">
      <c r="B28" s="397"/>
      <c r="C28" s="178" t="s">
        <v>190</v>
      </c>
      <c r="D28" s="176">
        <v>2431560</v>
      </c>
      <c r="E28" s="171">
        <v>2181725</v>
      </c>
      <c r="F28" s="171">
        <v>2070819</v>
      </c>
      <c r="G28" s="171">
        <v>2275091</v>
      </c>
      <c r="H28" s="171">
        <v>2193801</v>
      </c>
      <c r="I28" s="171">
        <v>2122141</v>
      </c>
      <c r="J28" s="171">
        <v>2437813</v>
      </c>
      <c r="K28" s="171">
        <v>2270544</v>
      </c>
      <c r="L28" s="171">
        <v>2118171</v>
      </c>
      <c r="M28" s="171">
        <v>1965755</v>
      </c>
      <c r="N28" s="172">
        <v>1733090</v>
      </c>
    </row>
    <row r="29" spans="2:14" ht="24.95" customHeight="1">
      <c r="B29" s="397"/>
      <c r="C29" s="178" t="s">
        <v>191</v>
      </c>
      <c r="D29" s="176">
        <v>328916</v>
      </c>
      <c r="E29" s="171">
        <v>363053</v>
      </c>
      <c r="F29" s="171">
        <v>294097</v>
      </c>
      <c r="G29" s="171">
        <v>316554</v>
      </c>
      <c r="H29" s="171">
        <v>246372</v>
      </c>
      <c r="I29" s="171">
        <v>156799</v>
      </c>
      <c r="J29" s="171">
        <v>62043</v>
      </c>
      <c r="K29" s="171">
        <v>67255</v>
      </c>
      <c r="L29" s="171">
        <v>59153</v>
      </c>
      <c r="M29" s="171">
        <v>91311</v>
      </c>
      <c r="N29" s="172">
        <v>84668</v>
      </c>
    </row>
    <row r="30" spans="2:14" ht="24.95" customHeight="1">
      <c r="B30" s="397"/>
      <c r="C30" s="178" t="s">
        <v>192</v>
      </c>
      <c r="D30" s="176">
        <v>3260727</v>
      </c>
      <c r="E30" s="171">
        <v>2767985</v>
      </c>
      <c r="F30" s="171">
        <v>2533565</v>
      </c>
      <c r="G30" s="171">
        <v>2241144</v>
      </c>
      <c r="H30" s="171">
        <v>2004961</v>
      </c>
      <c r="I30" s="171">
        <v>2204968</v>
      </c>
      <c r="J30" s="171">
        <v>2058955</v>
      </c>
      <c r="K30" s="171">
        <v>1861636</v>
      </c>
      <c r="L30" s="171">
        <v>1704914</v>
      </c>
      <c r="M30" s="171">
        <v>1702162</v>
      </c>
      <c r="N30" s="172">
        <v>1762862</v>
      </c>
    </row>
    <row r="31" spans="2:14" ht="24.95" customHeight="1">
      <c r="B31" s="397"/>
      <c r="C31" s="178" t="s">
        <v>193</v>
      </c>
      <c r="D31" s="176">
        <v>2305</v>
      </c>
      <c r="E31" s="171">
        <v>7283</v>
      </c>
      <c r="F31" s="171">
        <v>0</v>
      </c>
      <c r="G31" s="171">
        <v>0</v>
      </c>
      <c r="H31" s="171">
        <v>0</v>
      </c>
      <c r="I31" s="171">
        <v>27081</v>
      </c>
      <c r="J31" s="171">
        <v>0</v>
      </c>
      <c r="K31" s="171">
        <v>0</v>
      </c>
      <c r="L31" s="171">
        <v>0</v>
      </c>
      <c r="M31" s="171">
        <v>5904</v>
      </c>
      <c r="N31" s="172">
        <v>0</v>
      </c>
    </row>
    <row r="32" spans="2:14" ht="24.95" customHeight="1">
      <c r="B32" s="397"/>
      <c r="C32" s="201" t="s">
        <v>194</v>
      </c>
      <c r="D32" s="202">
        <v>0</v>
      </c>
      <c r="E32" s="203">
        <v>0</v>
      </c>
      <c r="F32" s="203">
        <v>0</v>
      </c>
      <c r="G32" s="203">
        <v>0</v>
      </c>
      <c r="H32" s="203">
        <v>0</v>
      </c>
      <c r="I32" s="203">
        <v>0</v>
      </c>
      <c r="J32" s="203">
        <v>0</v>
      </c>
      <c r="K32" s="203">
        <v>0</v>
      </c>
      <c r="L32" s="203">
        <v>0</v>
      </c>
      <c r="M32" s="203">
        <v>0</v>
      </c>
      <c r="N32" s="204">
        <v>0</v>
      </c>
    </row>
    <row r="33" spans="2:14" ht="24.95" customHeight="1">
      <c r="B33" s="397"/>
      <c r="C33" s="201" t="s">
        <v>195</v>
      </c>
      <c r="D33" s="202">
        <v>2305</v>
      </c>
      <c r="E33" s="203">
        <v>7283</v>
      </c>
      <c r="F33" s="203">
        <v>0</v>
      </c>
      <c r="G33" s="203">
        <v>0</v>
      </c>
      <c r="H33" s="203">
        <v>0</v>
      </c>
      <c r="I33" s="203">
        <v>27081</v>
      </c>
      <c r="J33" s="203">
        <v>0</v>
      </c>
      <c r="K33" s="203">
        <v>0</v>
      </c>
      <c r="L33" s="203">
        <v>0</v>
      </c>
      <c r="M33" s="203">
        <v>5904</v>
      </c>
      <c r="N33" s="204">
        <v>0</v>
      </c>
    </row>
    <row r="34" spans="2:14" ht="24.95" customHeight="1">
      <c r="B34" s="397"/>
      <c r="C34" s="178" t="s">
        <v>196</v>
      </c>
      <c r="D34" s="176">
        <v>0</v>
      </c>
      <c r="E34" s="171">
        <v>0</v>
      </c>
      <c r="F34" s="171">
        <v>0</v>
      </c>
      <c r="G34" s="171">
        <v>0</v>
      </c>
      <c r="H34" s="171">
        <v>0</v>
      </c>
      <c r="I34" s="171">
        <v>0</v>
      </c>
      <c r="J34" s="171">
        <v>0</v>
      </c>
      <c r="K34" s="171">
        <v>0</v>
      </c>
      <c r="L34" s="171">
        <v>0</v>
      </c>
      <c r="M34" s="171">
        <v>0</v>
      </c>
      <c r="N34" s="172">
        <v>0</v>
      </c>
    </row>
    <row r="35" spans="2:14" ht="24.95" customHeight="1">
      <c r="B35" s="398"/>
      <c r="C35" s="179" t="s">
        <v>197</v>
      </c>
      <c r="D35" s="180">
        <v>0</v>
      </c>
      <c r="E35" s="181">
        <v>0</v>
      </c>
      <c r="F35" s="181">
        <v>0</v>
      </c>
      <c r="G35" s="181">
        <v>0</v>
      </c>
      <c r="H35" s="181">
        <v>0</v>
      </c>
      <c r="I35" s="181">
        <v>0</v>
      </c>
      <c r="J35" s="181">
        <v>0</v>
      </c>
      <c r="K35" s="181">
        <v>0</v>
      </c>
      <c r="L35" s="181">
        <v>0</v>
      </c>
      <c r="M35" s="181">
        <v>0</v>
      </c>
      <c r="N35" s="182">
        <v>0</v>
      </c>
    </row>
    <row r="36" spans="2:14" ht="24.95" customHeight="1">
      <c r="B36" s="405" t="s">
        <v>205</v>
      </c>
      <c r="C36" s="219" t="s">
        <v>198</v>
      </c>
      <c r="D36" s="220">
        <v>5062752</v>
      </c>
      <c r="E36" s="221">
        <v>4691361</v>
      </c>
      <c r="F36" s="221">
        <v>3975808</v>
      </c>
      <c r="G36" s="221">
        <v>3473435</v>
      </c>
      <c r="H36" s="221">
        <v>3870640</v>
      </c>
      <c r="I36" s="221">
        <v>3752552</v>
      </c>
      <c r="J36" s="221">
        <v>3809143</v>
      </c>
      <c r="K36" s="221">
        <v>4331698</v>
      </c>
      <c r="L36" s="221">
        <v>4753785</v>
      </c>
      <c r="M36" s="221">
        <v>5051052</v>
      </c>
      <c r="N36" s="222">
        <v>6559331</v>
      </c>
    </row>
    <row r="37" spans="2:14" ht="24.95" customHeight="1">
      <c r="B37" s="406"/>
      <c r="C37" s="208" t="s">
        <v>199</v>
      </c>
      <c r="D37" s="209">
        <v>3027918</v>
      </c>
      <c r="E37" s="210">
        <v>2700391</v>
      </c>
      <c r="F37" s="210">
        <v>2676825</v>
      </c>
      <c r="G37" s="210">
        <v>2748980</v>
      </c>
      <c r="H37" s="210">
        <v>2954285</v>
      </c>
      <c r="I37" s="210">
        <v>2969905</v>
      </c>
      <c r="J37" s="210">
        <v>2939182</v>
      </c>
      <c r="K37" s="210">
        <v>2539985</v>
      </c>
      <c r="L37" s="210">
        <v>2330105</v>
      </c>
      <c r="M37" s="210">
        <v>2271817</v>
      </c>
      <c r="N37" s="211">
        <v>2054370</v>
      </c>
    </row>
    <row r="38" spans="2:14" ht="24.95" customHeight="1">
      <c r="B38" s="406"/>
      <c r="C38" s="223" t="s">
        <v>200</v>
      </c>
      <c r="D38" s="224">
        <v>3017732</v>
      </c>
      <c r="E38" s="225">
        <v>2695086</v>
      </c>
      <c r="F38" s="225">
        <v>2669277</v>
      </c>
      <c r="G38" s="225">
        <v>2737126</v>
      </c>
      <c r="H38" s="225">
        <v>2930710</v>
      </c>
      <c r="I38" s="225">
        <v>2931036</v>
      </c>
      <c r="J38" s="225">
        <v>2939182</v>
      </c>
      <c r="K38" s="225">
        <v>2539985</v>
      </c>
      <c r="L38" s="225">
        <v>2259708</v>
      </c>
      <c r="M38" s="225">
        <v>2199691</v>
      </c>
      <c r="N38" s="226">
        <v>1985219</v>
      </c>
    </row>
    <row r="39" spans="2:14" ht="24.95" customHeight="1">
      <c r="B39" s="407"/>
      <c r="C39" s="227" t="s">
        <v>218</v>
      </c>
      <c r="D39" s="228">
        <v>14840199</v>
      </c>
      <c r="E39" s="229">
        <v>16451540</v>
      </c>
      <c r="F39" s="229">
        <v>17737812</v>
      </c>
      <c r="G39" s="229">
        <v>17574765</v>
      </c>
      <c r="H39" s="229">
        <v>17292971</v>
      </c>
      <c r="I39" s="229">
        <v>16884882</v>
      </c>
      <c r="J39" s="229">
        <v>16565788</v>
      </c>
      <c r="K39" s="229">
        <v>16384005</v>
      </c>
      <c r="L39" s="229">
        <v>16099911</v>
      </c>
      <c r="M39" s="229">
        <v>15783736</v>
      </c>
      <c r="N39" s="230">
        <v>15350104</v>
      </c>
    </row>
    <row r="40" spans="2:14" ht="24.95" customHeight="1">
      <c r="B40" s="408" t="s">
        <v>220</v>
      </c>
      <c r="C40" s="409"/>
      <c r="D40" s="186">
        <f>+(D26+D27+D28+D29+D30+D31+D34+D35)-(D36+D37+D39)</f>
        <v>1806333</v>
      </c>
      <c r="E40" s="187">
        <f t="shared" ref="E40:L40" si="8">+(E26+E27+E28+E29+E30+E31+E34+E35)-(E36+E37+E39)</f>
        <v>2384943</v>
      </c>
      <c r="F40" s="187">
        <f t="shared" si="8"/>
        <v>3580382</v>
      </c>
      <c r="G40" s="187">
        <f t="shared" si="8"/>
        <v>5643673</v>
      </c>
      <c r="H40" s="187">
        <f t="shared" si="8"/>
        <v>4758628</v>
      </c>
      <c r="I40" s="187">
        <f t="shared" si="8"/>
        <v>4720835</v>
      </c>
      <c r="J40" s="187">
        <f t="shared" si="8"/>
        <v>4646847</v>
      </c>
      <c r="K40" s="187">
        <f t="shared" si="8"/>
        <v>3829847</v>
      </c>
      <c r="L40" s="187">
        <f t="shared" si="8"/>
        <v>3048656</v>
      </c>
      <c r="M40" s="187">
        <f>+(M26+M27+M28+M29+M30+M31+M34+M35)-(M36+M37+M39)</f>
        <v>2177761</v>
      </c>
      <c r="N40" s="188">
        <f>+(N26+N27+N28+N29+N30+N31+N34+N35)-(N36+N37+N39)</f>
        <v>600384</v>
      </c>
    </row>
    <row r="41" spans="2:14" ht="24.95" customHeight="1">
      <c r="B41" s="396" t="s">
        <v>206</v>
      </c>
      <c r="C41" s="177" t="s">
        <v>201</v>
      </c>
      <c r="D41" s="175">
        <v>11898088</v>
      </c>
      <c r="E41" s="173">
        <v>11958108</v>
      </c>
      <c r="F41" s="173">
        <v>12068577</v>
      </c>
      <c r="G41" s="173">
        <v>12294450</v>
      </c>
      <c r="H41" s="173">
        <v>12701606</v>
      </c>
      <c r="I41" s="173">
        <v>12623416</v>
      </c>
      <c r="J41" s="173">
        <v>12743810</v>
      </c>
      <c r="K41" s="173">
        <v>12731081</v>
      </c>
      <c r="L41" s="173">
        <v>12787674</v>
      </c>
      <c r="M41" s="173">
        <v>13019673</v>
      </c>
      <c r="N41" s="174">
        <v>13894041</v>
      </c>
    </row>
    <row r="42" spans="2:14" ht="24.95" customHeight="1">
      <c r="B42" s="398"/>
      <c r="C42" s="179" t="s">
        <v>202</v>
      </c>
      <c r="D42" s="180">
        <v>1236885</v>
      </c>
      <c r="E42" s="181">
        <v>1262425</v>
      </c>
      <c r="F42" s="181">
        <v>1333661</v>
      </c>
      <c r="G42" s="181">
        <v>1550437</v>
      </c>
      <c r="H42" s="181">
        <v>1494222</v>
      </c>
      <c r="I42" s="181">
        <v>1527788</v>
      </c>
      <c r="J42" s="181">
        <v>1570967</v>
      </c>
      <c r="K42" s="181">
        <v>1571622</v>
      </c>
      <c r="L42" s="181">
        <v>1542009</v>
      </c>
      <c r="M42" s="181">
        <v>1527142</v>
      </c>
      <c r="N42" s="182">
        <v>1532420</v>
      </c>
    </row>
    <row r="43" spans="2:14" ht="24.95" customHeight="1">
      <c r="B43" s="408" t="s">
        <v>209</v>
      </c>
      <c r="C43" s="409"/>
      <c r="D43" s="186">
        <f>D41-D42</f>
        <v>10661203</v>
      </c>
      <c r="E43" s="187">
        <f t="shared" ref="E43:K43" si="9">E41-E42</f>
        <v>10695683</v>
      </c>
      <c r="F43" s="187">
        <f t="shared" si="9"/>
        <v>10734916</v>
      </c>
      <c r="G43" s="187">
        <f t="shared" si="9"/>
        <v>10744013</v>
      </c>
      <c r="H43" s="187">
        <f t="shared" si="9"/>
        <v>11207384</v>
      </c>
      <c r="I43" s="187">
        <f t="shared" si="9"/>
        <v>11095628</v>
      </c>
      <c r="J43" s="187">
        <f t="shared" si="9"/>
        <v>11172843</v>
      </c>
      <c r="K43" s="187">
        <f t="shared" si="9"/>
        <v>11159459</v>
      </c>
      <c r="L43" s="187">
        <f t="shared" ref="L43:M43" si="10">L41-L42</f>
        <v>11245665</v>
      </c>
      <c r="M43" s="187">
        <f t="shared" si="10"/>
        <v>11492531</v>
      </c>
      <c r="N43" s="188">
        <f t="shared" ref="N43" si="11">N41-N42</f>
        <v>12361621</v>
      </c>
    </row>
    <row r="44" spans="2:14" ht="24.95" customHeight="1">
      <c r="B44" s="402" t="s">
        <v>210</v>
      </c>
      <c r="C44" s="403"/>
      <c r="D44" s="196">
        <f>+D40/D43*100</f>
        <v>16.943050423108915</v>
      </c>
      <c r="E44" s="197">
        <f t="shared" ref="E44:K44" si="12">+E40/E43*100</f>
        <v>22.298183295073347</v>
      </c>
      <c r="F44" s="197">
        <f t="shared" si="12"/>
        <v>33.352678306937847</v>
      </c>
      <c r="G44" s="197">
        <f t="shared" si="12"/>
        <v>52.528538452066279</v>
      </c>
      <c r="H44" s="197">
        <f t="shared" si="12"/>
        <v>42.459756888851139</v>
      </c>
      <c r="I44" s="197">
        <f t="shared" si="12"/>
        <v>42.546803119210558</v>
      </c>
      <c r="J44" s="197">
        <f t="shared" si="12"/>
        <v>41.590551303728155</v>
      </c>
      <c r="K44" s="197">
        <f t="shared" si="12"/>
        <v>34.319289133998346</v>
      </c>
      <c r="L44" s="197">
        <f t="shared" ref="L44:M44" si="13">+L40/L43*100</f>
        <v>27.10961068109356</v>
      </c>
      <c r="M44" s="197">
        <f t="shared" si="13"/>
        <v>18.949359370881837</v>
      </c>
      <c r="N44" s="198">
        <f t="shared" ref="N44" si="14">+N40/N43*100</f>
        <v>4.8568387592533373</v>
      </c>
    </row>
    <row r="45" spans="2:14" ht="9.9499999999999993" customHeight="1"/>
  </sheetData>
  <mergeCells count="31">
    <mergeCell ref="N12:N13"/>
    <mergeCell ref="N14:N15"/>
    <mergeCell ref="N16:N17"/>
    <mergeCell ref="B44:C44"/>
    <mergeCell ref="B26:B35"/>
    <mergeCell ref="B36:B39"/>
    <mergeCell ref="B41:B42"/>
    <mergeCell ref="B40:C40"/>
    <mergeCell ref="B43:C43"/>
    <mergeCell ref="B24:C24"/>
    <mergeCell ref="B23:C23"/>
    <mergeCell ref="B22:C22"/>
    <mergeCell ref="B19:B21"/>
    <mergeCell ref="B18:C18"/>
    <mergeCell ref="I16:I17"/>
    <mergeCell ref="J16:J17"/>
    <mergeCell ref="K16:K17"/>
    <mergeCell ref="B2:C2"/>
    <mergeCell ref="I12:I13"/>
    <mergeCell ref="J12:J13"/>
    <mergeCell ref="K12:K13"/>
    <mergeCell ref="I14:I15"/>
    <mergeCell ref="J14:J15"/>
    <mergeCell ref="K14:K15"/>
    <mergeCell ref="B3:B17"/>
    <mergeCell ref="M12:M13"/>
    <mergeCell ref="M14:M15"/>
    <mergeCell ref="M16:M17"/>
    <mergeCell ref="L12:L13"/>
    <mergeCell ref="L14:L15"/>
    <mergeCell ref="L16:L17"/>
  </mergeCells>
  <phoneticPr fontId="2"/>
  <pageMargins left="0.59055118110236227" right="0.59055118110236227" top="0.59055118110236227" bottom="0.59055118110236227"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6"/>
  <sheetViews>
    <sheetView showGridLines="0" zoomScaleNormal="100" workbookViewId="0">
      <pane xSplit="2" topLeftCell="K1" activePane="topRight" state="frozen"/>
      <selection pane="topRight" activeCell="M23" sqref="M23"/>
    </sheetView>
  </sheetViews>
  <sheetFormatPr defaultColWidth="9" defaultRowHeight="13.5"/>
  <cols>
    <col min="1" max="1" width="1.625" style="3" customWidth="1"/>
    <col min="2" max="2" width="23.5" style="3" bestFit="1" customWidth="1"/>
    <col min="3" max="3" width="15.625" style="4" customWidth="1"/>
    <col min="4" max="4" width="7.625" style="4" customWidth="1"/>
    <col min="5" max="5" width="15.625" style="4" customWidth="1"/>
    <col min="6" max="6" width="7.625" style="4" customWidth="1"/>
    <col min="7" max="7" width="15.625" style="4" customWidth="1"/>
    <col min="8" max="8" width="7.625" style="4" customWidth="1"/>
    <col min="9" max="9" width="15.625" style="4" customWidth="1"/>
    <col min="10" max="10" width="7.625" style="4" customWidth="1"/>
    <col min="11" max="11" width="15.625" style="4" customWidth="1"/>
    <col min="12" max="12" width="7.625" style="4" customWidth="1"/>
    <col min="13" max="13" width="15.625" style="4" customWidth="1"/>
    <col min="14" max="14" width="7.625" style="4" customWidth="1"/>
    <col min="15" max="15" width="15.625" style="4" customWidth="1"/>
    <col min="16" max="16" width="7.625" style="4" customWidth="1"/>
    <col min="17" max="17" width="15.625" style="4" customWidth="1"/>
    <col min="18" max="18" width="7.625" style="4" customWidth="1"/>
    <col min="19" max="19" width="15.625" style="4" customWidth="1"/>
    <col min="20" max="20" width="7.625" style="4" customWidth="1"/>
    <col min="21" max="21" width="15.625" style="4" customWidth="1"/>
    <col min="22" max="22" width="7.625" style="4" customWidth="1"/>
    <col min="23" max="23" width="15.625" style="4" customWidth="1"/>
    <col min="24" max="24" width="7.625" style="4" customWidth="1"/>
    <col min="25" max="25" width="14" style="4" bestFit="1" customWidth="1"/>
    <col min="26" max="26" width="7.625" style="4" customWidth="1"/>
    <col min="27" max="27" width="1.625" style="3" customWidth="1"/>
    <col min="28" max="16384" width="9" style="3"/>
  </cols>
  <sheetData>
    <row r="1" spans="1:26">
      <c r="B1" s="3" t="s">
        <v>215</v>
      </c>
    </row>
    <row r="2" spans="1:26">
      <c r="A2" s="415"/>
      <c r="B2" s="417" t="s">
        <v>48</v>
      </c>
      <c r="C2" s="416" t="s">
        <v>98</v>
      </c>
      <c r="D2" s="414"/>
      <c r="E2" s="414" t="s">
        <v>97</v>
      </c>
      <c r="F2" s="414"/>
      <c r="G2" s="414" t="s">
        <v>96</v>
      </c>
      <c r="H2" s="414"/>
      <c r="I2" s="414" t="s">
        <v>47</v>
      </c>
      <c r="J2" s="414"/>
      <c r="K2" s="414" t="s">
        <v>44</v>
      </c>
      <c r="L2" s="414"/>
      <c r="M2" s="414" t="s">
        <v>100</v>
      </c>
      <c r="N2" s="414"/>
      <c r="O2" s="414" t="s">
        <v>137</v>
      </c>
      <c r="P2" s="414"/>
      <c r="Q2" s="414" t="s">
        <v>141</v>
      </c>
      <c r="R2" s="419"/>
      <c r="S2" s="414" t="s">
        <v>260</v>
      </c>
      <c r="T2" s="419"/>
      <c r="U2" s="414" t="s">
        <v>264</v>
      </c>
      <c r="V2" s="419"/>
      <c r="W2" s="414" t="s">
        <v>368</v>
      </c>
      <c r="X2" s="419"/>
      <c r="Y2" s="420" t="s">
        <v>136</v>
      </c>
      <c r="Z2" s="421"/>
    </row>
    <row r="3" spans="1:26">
      <c r="A3" s="415"/>
      <c r="B3" s="418"/>
      <c r="C3" s="105" t="s">
        <v>45</v>
      </c>
      <c r="D3" s="101" t="s">
        <v>46</v>
      </c>
      <c r="E3" s="101" t="s">
        <v>45</v>
      </c>
      <c r="F3" s="101" t="s">
        <v>46</v>
      </c>
      <c r="G3" s="101" t="s">
        <v>45</v>
      </c>
      <c r="H3" s="101" t="s">
        <v>46</v>
      </c>
      <c r="I3" s="101" t="s">
        <v>45</v>
      </c>
      <c r="J3" s="101" t="s">
        <v>46</v>
      </c>
      <c r="K3" s="101" t="s">
        <v>45</v>
      </c>
      <c r="L3" s="101" t="s">
        <v>46</v>
      </c>
      <c r="M3" s="101" t="s">
        <v>45</v>
      </c>
      <c r="N3" s="101" t="s">
        <v>46</v>
      </c>
      <c r="O3" s="101" t="s">
        <v>45</v>
      </c>
      <c r="P3" s="101" t="s">
        <v>46</v>
      </c>
      <c r="Q3" s="101" t="s">
        <v>45</v>
      </c>
      <c r="R3" s="45" t="s">
        <v>46</v>
      </c>
      <c r="S3" s="101" t="s">
        <v>45</v>
      </c>
      <c r="T3" s="45" t="s">
        <v>46</v>
      </c>
      <c r="U3" s="101" t="s">
        <v>45</v>
      </c>
      <c r="V3" s="45" t="s">
        <v>46</v>
      </c>
      <c r="W3" s="101" t="s">
        <v>45</v>
      </c>
      <c r="X3" s="45" t="s">
        <v>46</v>
      </c>
      <c r="Y3" s="44" t="s">
        <v>45</v>
      </c>
      <c r="Z3" s="46" t="s">
        <v>263</v>
      </c>
    </row>
    <row r="4" spans="1:26">
      <c r="B4" s="111" t="s">
        <v>0</v>
      </c>
      <c r="C4" s="106">
        <v>8227939281</v>
      </c>
      <c r="D4" s="99">
        <f>+C4/C$26</f>
        <v>0.40292465803845084</v>
      </c>
      <c r="E4" s="98">
        <v>8416941429</v>
      </c>
      <c r="F4" s="99">
        <f>+E4/E$26</f>
        <v>0.40490852848479519</v>
      </c>
      <c r="G4" s="98">
        <v>8571211515</v>
      </c>
      <c r="H4" s="99">
        <f>+G4/G$26</f>
        <v>0.3843818930820122</v>
      </c>
      <c r="I4" s="98">
        <v>9333011766</v>
      </c>
      <c r="J4" s="99">
        <f>+I4/I$26</f>
        <v>0.42650882832814818</v>
      </c>
      <c r="K4" s="98">
        <v>9177496390</v>
      </c>
      <c r="L4" s="99">
        <f>+K4/K$26</f>
        <v>0.46046276381267193</v>
      </c>
      <c r="M4" s="98">
        <v>9373293866</v>
      </c>
      <c r="N4" s="99">
        <f>+M4/M$26</f>
        <v>0.46054042020157099</v>
      </c>
      <c r="O4" s="98">
        <v>9064543266</v>
      </c>
      <c r="P4" s="99">
        <f>+O4/O$26</f>
        <v>0.45810331140019589</v>
      </c>
      <c r="Q4" s="98">
        <v>8933674610</v>
      </c>
      <c r="R4" s="163">
        <f>+Q4/Q$26</f>
        <v>0.45280585903967796</v>
      </c>
      <c r="S4" s="98">
        <v>8926424195</v>
      </c>
      <c r="T4" s="163">
        <f>+S4/S$26</f>
        <v>0.41972339160306732</v>
      </c>
      <c r="U4" s="98">
        <v>8844360108</v>
      </c>
      <c r="V4" s="163">
        <f t="shared" ref="V4:V26" si="0">+U4/U$26</f>
        <v>0.30453090256859577</v>
      </c>
      <c r="W4" s="98">
        <v>8857938760</v>
      </c>
      <c r="X4" s="163">
        <f t="shared" ref="X4:X26" si="1">+W4/W$26</f>
        <v>0.34617691943162493</v>
      </c>
      <c r="Y4" s="121">
        <f>+W4-U4</f>
        <v>13578652</v>
      </c>
      <c r="Z4" s="100">
        <f>+Y4/U4</f>
        <v>1.5352893634122478E-3</v>
      </c>
    </row>
    <row r="5" spans="1:26">
      <c r="B5" s="112" t="s">
        <v>1</v>
      </c>
      <c r="C5" s="107">
        <v>159223196</v>
      </c>
      <c r="D5" s="92">
        <f>+C5/C$26</f>
        <v>7.7972077344124523E-3</v>
      </c>
      <c r="E5" s="91">
        <v>148908206</v>
      </c>
      <c r="F5" s="92">
        <f>+E5/E$26</f>
        <v>7.1634337816622049E-3</v>
      </c>
      <c r="G5" s="91">
        <v>141247000</v>
      </c>
      <c r="H5" s="92">
        <f>+G5/G$26</f>
        <v>6.3343191516322048E-3</v>
      </c>
      <c r="I5" s="91">
        <v>135058001</v>
      </c>
      <c r="J5" s="92">
        <f>+I5/I$26</f>
        <v>6.1720086942031044E-3</v>
      </c>
      <c r="K5" s="91">
        <v>141050001</v>
      </c>
      <c r="L5" s="92">
        <f>+K5/K$26</f>
        <v>7.0769053493727535E-3</v>
      </c>
      <c r="M5" s="91">
        <v>139810000</v>
      </c>
      <c r="N5" s="92">
        <f>+M5/M$26</f>
        <v>6.8693201204262384E-3</v>
      </c>
      <c r="O5" s="91">
        <v>140068000</v>
      </c>
      <c r="P5" s="92">
        <f>+O5/O$26</f>
        <v>7.0787476807441648E-3</v>
      </c>
      <c r="Q5" s="91">
        <v>141171000</v>
      </c>
      <c r="R5" s="7">
        <f>+Q5/Q$26</f>
        <v>7.155292611053625E-3</v>
      </c>
      <c r="S5" s="91">
        <v>143182014</v>
      </c>
      <c r="T5" s="7">
        <f>+S5/S$26</f>
        <v>6.7324652312961107E-3</v>
      </c>
      <c r="U5" s="91">
        <v>144020000</v>
      </c>
      <c r="V5" s="7">
        <f t="shared" si="0"/>
        <v>4.9589275032184349E-3</v>
      </c>
      <c r="W5" s="91">
        <v>147166000</v>
      </c>
      <c r="X5" s="7">
        <f t="shared" si="1"/>
        <v>5.7513913682865096E-3</v>
      </c>
      <c r="Y5" s="13">
        <f t="shared" ref="Y5:Y26" si="2">+W5-U5</f>
        <v>3146000</v>
      </c>
      <c r="Z5" s="9">
        <f t="shared" ref="Z5:Z26" si="3">+Y5/U5</f>
        <v>2.184418830717956E-2</v>
      </c>
    </row>
    <row r="6" spans="1:26">
      <c r="B6" s="112" t="s">
        <v>2</v>
      </c>
      <c r="C6" s="107">
        <v>22702000</v>
      </c>
      <c r="D6" s="92">
        <f>+C6/C$26</f>
        <v>1.111723759059776E-3</v>
      </c>
      <c r="E6" s="91">
        <v>19969000</v>
      </c>
      <c r="F6" s="92">
        <f>+E6/E$26</f>
        <v>9.6063617330808865E-4</v>
      </c>
      <c r="G6" s="91">
        <v>17903000</v>
      </c>
      <c r="H6" s="92">
        <f>+G6/G$26</f>
        <v>8.0287238505363909E-4</v>
      </c>
      <c r="I6" s="91">
        <v>15642000</v>
      </c>
      <c r="J6" s="92">
        <f>+I6/I$26</f>
        <v>7.1482295961662395E-4</v>
      </c>
      <c r="K6" s="91">
        <v>13451000</v>
      </c>
      <c r="L6" s="92">
        <f>+K6/K$26</f>
        <v>6.7487737099989752E-4</v>
      </c>
      <c r="M6" s="91">
        <v>8488000</v>
      </c>
      <c r="N6" s="92">
        <f>+M6/M$26</f>
        <v>4.1704305258692448E-4</v>
      </c>
      <c r="O6" s="91">
        <v>13466000</v>
      </c>
      <c r="P6" s="92">
        <f>+O6/O$26</f>
        <v>6.805438520497253E-4</v>
      </c>
      <c r="Q6" s="91">
        <v>13379000</v>
      </c>
      <c r="R6" s="7">
        <f>+Q6/Q$26</f>
        <v>6.7811845097992117E-4</v>
      </c>
      <c r="S6" s="91">
        <v>6894000</v>
      </c>
      <c r="T6" s="7">
        <f>+S6/S$26</f>
        <v>3.2415813975458807E-4</v>
      </c>
      <c r="U6" s="91">
        <v>7207000</v>
      </c>
      <c r="V6" s="7">
        <f t="shared" si="0"/>
        <v>2.4815296844671059E-4</v>
      </c>
      <c r="W6" s="91">
        <v>5907000</v>
      </c>
      <c r="X6" s="7">
        <f t="shared" si="1"/>
        <v>2.3085134346566744E-4</v>
      </c>
      <c r="Y6" s="13">
        <f t="shared" si="2"/>
        <v>-1300000</v>
      </c>
      <c r="Z6" s="9">
        <f t="shared" si="3"/>
        <v>-0.18038018593034549</v>
      </c>
    </row>
    <row r="7" spans="1:26">
      <c r="B7" s="112" t="s">
        <v>3</v>
      </c>
      <c r="C7" s="107">
        <v>17715000</v>
      </c>
      <c r="D7" s="92">
        <f>+C7/C$26</f>
        <v>8.6750887110139774E-4</v>
      </c>
      <c r="E7" s="91">
        <v>20113000</v>
      </c>
      <c r="F7" s="92">
        <f>+E7/E$26</f>
        <v>9.6756349109848204E-4</v>
      </c>
      <c r="G7" s="91">
        <v>37806000</v>
      </c>
      <c r="H7" s="92">
        <f>+G7/G$26</f>
        <v>1.695436149770311E-3</v>
      </c>
      <c r="I7" s="91">
        <v>70589000</v>
      </c>
      <c r="J7" s="92">
        <f>+I7/I$26</f>
        <v>3.2258431080666068E-3</v>
      </c>
      <c r="K7" s="91">
        <v>54182000</v>
      </c>
      <c r="L7" s="92">
        <f>+K7/K$26</f>
        <v>2.7184748877790831E-3</v>
      </c>
      <c r="M7" s="91">
        <v>35229000</v>
      </c>
      <c r="N7" s="92">
        <f>+M7/M$26</f>
        <v>1.7309153745976393E-3</v>
      </c>
      <c r="O7" s="91">
        <v>46131000</v>
      </c>
      <c r="P7" s="92">
        <f>+O7/O$26</f>
        <v>2.3313655457378492E-3</v>
      </c>
      <c r="Q7" s="91">
        <v>37135000</v>
      </c>
      <c r="R7" s="7">
        <f>+Q7/Q$26</f>
        <v>1.8821981222168602E-3</v>
      </c>
      <c r="S7" s="91">
        <v>44860000</v>
      </c>
      <c r="T7" s="7">
        <f>+S7/S$26</f>
        <v>2.1093319044663216E-3</v>
      </c>
      <c r="U7" s="91">
        <v>38056000</v>
      </c>
      <c r="V7" s="7">
        <f t="shared" si="0"/>
        <v>1.3103523473300981E-3</v>
      </c>
      <c r="W7" s="91">
        <v>57760000</v>
      </c>
      <c r="X7" s="7">
        <f t="shared" si="1"/>
        <v>2.2573173520529797E-3</v>
      </c>
      <c r="Y7" s="13">
        <f t="shared" si="2"/>
        <v>19704000</v>
      </c>
      <c r="Z7" s="9">
        <f t="shared" si="3"/>
        <v>0.51776329619508088</v>
      </c>
    </row>
    <row r="8" spans="1:26">
      <c r="B8" s="112" t="s">
        <v>19</v>
      </c>
      <c r="C8" s="107">
        <v>4387000</v>
      </c>
      <c r="D8" s="92">
        <f>+C8/C$26</f>
        <v>2.1483270773479154E-4</v>
      </c>
      <c r="E8" s="91">
        <v>5805000</v>
      </c>
      <c r="F8" s="92">
        <f>+E8/E$26</f>
        <v>2.7925749842523185E-4</v>
      </c>
      <c r="G8" s="91">
        <v>62004000</v>
      </c>
      <c r="H8" s="92">
        <f>+G8/G$26</f>
        <v>2.780612152313346E-3</v>
      </c>
      <c r="I8" s="91">
        <v>43149000</v>
      </c>
      <c r="J8" s="92">
        <f>+I8/I$26</f>
        <v>1.9718639486317417E-3</v>
      </c>
      <c r="K8" s="91">
        <v>54758000</v>
      </c>
      <c r="L8" s="92">
        <f>+K8/K$26</f>
        <v>2.7473745506811677E-3</v>
      </c>
      <c r="M8" s="91">
        <v>21382000</v>
      </c>
      <c r="N8" s="92">
        <f>+M8/M$26</f>
        <v>1.0505672184747432E-3</v>
      </c>
      <c r="O8" s="91">
        <v>50256000</v>
      </c>
      <c r="P8" s="92">
        <f>+O8/O$26</f>
        <v>2.5398345335371302E-3</v>
      </c>
      <c r="Q8" s="91">
        <v>34099000</v>
      </c>
      <c r="R8" s="7">
        <f>+Q8/Q$26</f>
        <v>1.7283175917455964E-3</v>
      </c>
      <c r="S8" s="91">
        <v>27047000</v>
      </c>
      <c r="T8" s="7">
        <f>+S8/S$26</f>
        <v>1.2717588056197192E-3</v>
      </c>
      <c r="U8" s="91">
        <v>45456000</v>
      </c>
      <c r="V8" s="7">
        <f t="shared" si="0"/>
        <v>1.5651507331363502E-3</v>
      </c>
      <c r="W8" s="91">
        <v>68470000</v>
      </c>
      <c r="X8" s="7">
        <f t="shared" si="1"/>
        <v>2.6758746380724989E-3</v>
      </c>
      <c r="Y8" s="13">
        <f t="shared" si="2"/>
        <v>23014000</v>
      </c>
      <c r="Z8" s="9">
        <f t="shared" si="3"/>
        <v>0.50629179866244278</v>
      </c>
    </row>
    <row r="9" spans="1:26">
      <c r="B9" s="112" t="s">
        <v>266</v>
      </c>
      <c r="C9" s="107"/>
      <c r="D9" s="92"/>
      <c r="E9" s="91"/>
      <c r="F9" s="92"/>
      <c r="G9" s="91"/>
      <c r="H9" s="92"/>
      <c r="I9" s="91"/>
      <c r="J9" s="92"/>
      <c r="K9" s="91"/>
      <c r="L9" s="92"/>
      <c r="M9" s="91"/>
      <c r="N9" s="92"/>
      <c r="O9" s="91"/>
      <c r="P9" s="92"/>
      <c r="Q9" s="91"/>
      <c r="R9" s="7"/>
      <c r="S9" s="91"/>
      <c r="T9" s="7"/>
      <c r="U9" s="91">
        <v>43336000</v>
      </c>
      <c r="V9" s="7">
        <f t="shared" si="0"/>
        <v>1.4921544388242888E-3</v>
      </c>
      <c r="W9" s="91">
        <v>69018000</v>
      </c>
      <c r="X9" s="7">
        <f t="shared" si="1"/>
        <v>2.6972910146120595E-3</v>
      </c>
      <c r="Y9" s="13">
        <f t="shared" si="2"/>
        <v>25682000</v>
      </c>
      <c r="Z9" s="9">
        <f t="shared" si="3"/>
        <v>0.59262506922650915</v>
      </c>
    </row>
    <row r="10" spans="1:26">
      <c r="B10" s="112" t="s">
        <v>4</v>
      </c>
      <c r="C10" s="107">
        <v>510844000</v>
      </c>
      <c r="D10" s="92">
        <f>+C10/C$26</f>
        <v>2.5016184123563219E-2</v>
      </c>
      <c r="E10" s="91">
        <v>503991000</v>
      </c>
      <c r="F10" s="92">
        <f>+E10/E$26</f>
        <v>2.4245179309014819E-2</v>
      </c>
      <c r="G10" s="91">
        <v>499696000</v>
      </c>
      <c r="H10" s="92">
        <f>+G10/G$26</f>
        <v>2.2409211826049446E-2</v>
      </c>
      <c r="I10" s="91">
        <v>617904000</v>
      </c>
      <c r="J10" s="92">
        <f>+I10/I$26</f>
        <v>2.8237563357559798E-2</v>
      </c>
      <c r="K10" s="91">
        <v>1049823000</v>
      </c>
      <c r="L10" s="92">
        <f>+K10/K$26</f>
        <v>5.2672796539679233E-2</v>
      </c>
      <c r="M10" s="91">
        <v>943033000</v>
      </c>
      <c r="N10" s="92">
        <f>+M10/M$26</f>
        <v>4.6334279101108052E-2</v>
      </c>
      <c r="O10" s="91">
        <v>991362000</v>
      </c>
      <c r="P10" s="92">
        <f>+O10/O$26</f>
        <v>5.0101389741253513E-2</v>
      </c>
      <c r="Q10" s="91">
        <v>1113591000</v>
      </c>
      <c r="R10" s="7">
        <f>+Q10/Q$26</f>
        <v>5.6442679119902937E-2</v>
      </c>
      <c r="S10" s="91">
        <v>1071977000</v>
      </c>
      <c r="T10" s="7">
        <f t="shared" ref="T10:T26" si="4">+S10/S$26</f>
        <v>5.0404709918727017E-2</v>
      </c>
      <c r="U10" s="91">
        <v>1319791000</v>
      </c>
      <c r="V10" s="7">
        <f t="shared" si="0"/>
        <v>4.5443326540759346E-2</v>
      </c>
      <c r="W10" s="91">
        <v>1430857000</v>
      </c>
      <c r="X10" s="7">
        <f t="shared" si="1"/>
        <v>5.5919292493186813E-2</v>
      </c>
      <c r="Y10" s="13">
        <f t="shared" si="2"/>
        <v>111066000</v>
      </c>
      <c r="Z10" s="9">
        <f t="shared" si="3"/>
        <v>8.4154233511215037E-2</v>
      </c>
    </row>
    <row r="11" spans="1:26">
      <c r="B11" s="112" t="s">
        <v>5</v>
      </c>
      <c r="C11" s="107">
        <v>36375000</v>
      </c>
      <c r="D11" s="92">
        <f>+C11/C$26</f>
        <v>1.7812946760549446E-3</v>
      </c>
      <c r="E11" s="91">
        <v>64410000</v>
      </c>
      <c r="F11" s="92">
        <f>+E11/E$26</f>
        <v>3.0985315199946913E-3</v>
      </c>
      <c r="G11" s="91">
        <v>55668000</v>
      </c>
      <c r="H11" s="92">
        <f>+G11/G$26</f>
        <v>2.496469861540858E-3</v>
      </c>
      <c r="I11" s="91">
        <v>26189000</v>
      </c>
      <c r="J11" s="92">
        <f>+I11/I$26</f>
        <v>1.1968097742871605E-3</v>
      </c>
      <c r="K11" s="91">
        <v>42358000</v>
      </c>
      <c r="L11" s="92">
        <f>+K11/K$26</f>
        <v>2.1252290298724003E-3</v>
      </c>
      <c r="M11" s="91">
        <v>43988000</v>
      </c>
      <c r="N11" s="92">
        <f>+M11/M$26</f>
        <v>2.1612735387834159E-3</v>
      </c>
      <c r="O11" s="91">
        <v>58001000</v>
      </c>
      <c r="P11" s="92">
        <f>+O11/O$26</f>
        <v>2.9312508512354166E-3</v>
      </c>
      <c r="Q11" s="91">
        <v>59973000</v>
      </c>
      <c r="R11" s="7">
        <f>+Q11/Q$26</f>
        <v>3.0397487002480615E-3</v>
      </c>
      <c r="S11" s="91">
        <v>31930651</v>
      </c>
      <c r="T11" s="7">
        <f t="shared" si="4"/>
        <v>1.5013896764306609E-3</v>
      </c>
      <c r="U11" s="91"/>
      <c r="V11" s="7">
        <f t="shared" si="0"/>
        <v>0</v>
      </c>
      <c r="W11" s="91"/>
      <c r="X11" s="7">
        <f t="shared" si="1"/>
        <v>0</v>
      </c>
      <c r="Y11" s="13"/>
      <c r="Z11" s="9"/>
    </row>
    <row r="12" spans="1:26">
      <c r="B12" s="112" t="s">
        <v>262</v>
      </c>
      <c r="C12" s="107"/>
      <c r="D12" s="92"/>
      <c r="E12" s="91"/>
      <c r="F12" s="92"/>
      <c r="G12" s="91"/>
      <c r="H12" s="92"/>
      <c r="I12" s="91"/>
      <c r="J12" s="92"/>
      <c r="K12" s="91"/>
      <c r="L12" s="92"/>
      <c r="M12" s="91"/>
      <c r="N12" s="92"/>
      <c r="O12" s="91"/>
      <c r="P12" s="92"/>
      <c r="Q12" s="91"/>
      <c r="R12" s="7"/>
      <c r="S12" s="91">
        <v>9664201</v>
      </c>
      <c r="T12" s="7">
        <f t="shared" si="4"/>
        <v>4.5441389880685086E-4</v>
      </c>
      <c r="U12" s="91">
        <v>19905306</v>
      </c>
      <c r="V12" s="7">
        <f t="shared" si="0"/>
        <v>6.8538376186209502E-4</v>
      </c>
      <c r="W12" s="91">
        <v>19252000</v>
      </c>
      <c r="X12" s="7">
        <f t="shared" si="1"/>
        <v>7.5238700937887754E-4</v>
      </c>
      <c r="Y12" s="13">
        <f t="shared" si="2"/>
        <v>-653306</v>
      </c>
      <c r="Z12" s="9">
        <f t="shared" si="3"/>
        <v>-3.2820696150061696E-2</v>
      </c>
    </row>
    <row r="13" spans="1:26">
      <c r="B13" s="112" t="s">
        <v>6</v>
      </c>
      <c r="C13" s="107">
        <v>102497000</v>
      </c>
      <c r="D13" s="92">
        <f t="shared" ref="D13:D26" si="5">+C13/C$26</f>
        <v>5.019308877294946E-3</v>
      </c>
      <c r="E13" s="91">
        <v>43399000</v>
      </c>
      <c r="F13" s="92">
        <f t="shared" ref="F13:F26" si="6">+E13/E$26</f>
        <v>2.0877685054533396E-3</v>
      </c>
      <c r="G13" s="91">
        <v>40304000</v>
      </c>
      <c r="H13" s="92">
        <f t="shared" ref="H13:H26" si="7">+G13/G$26</f>
        <v>1.8074606829694391E-3</v>
      </c>
      <c r="I13" s="91">
        <v>36649000</v>
      </c>
      <c r="J13" s="92">
        <f t="shared" ref="J13:J26" si="8">+I13/I$26</f>
        <v>1.6748207803982643E-3</v>
      </c>
      <c r="K13" s="91">
        <v>32963000</v>
      </c>
      <c r="L13" s="92">
        <f t="shared" ref="L13:L26" si="9">+K13/K$26</f>
        <v>1.6538534518080157E-3</v>
      </c>
      <c r="M13" s="91">
        <v>33702000</v>
      </c>
      <c r="N13" s="92">
        <f t="shared" ref="N13:N26" si="10">+M13/M$26</f>
        <v>1.6558888970646241E-3</v>
      </c>
      <c r="O13" s="91">
        <v>36407000</v>
      </c>
      <c r="P13" s="92">
        <f t="shared" ref="P13:P26" si="11">+O13/O$26</f>
        <v>1.8399346518323445E-3</v>
      </c>
      <c r="Q13" s="91">
        <v>42259000</v>
      </c>
      <c r="R13" s="7">
        <f t="shared" ref="R13:R26" si="12">+Q13/Q$26</f>
        <v>2.1419095313521554E-3</v>
      </c>
      <c r="S13" s="91">
        <v>122824000</v>
      </c>
      <c r="T13" s="7">
        <f t="shared" si="4"/>
        <v>5.7752247399503222E-3</v>
      </c>
      <c r="U13" s="91">
        <v>67643000</v>
      </c>
      <c r="V13" s="7">
        <f t="shared" si="0"/>
        <v>2.3290982717692303E-3</v>
      </c>
      <c r="W13" s="91">
        <v>107143000</v>
      </c>
      <c r="X13" s="7">
        <f t="shared" si="1"/>
        <v>4.1872533422959209E-3</v>
      </c>
      <c r="Y13" s="13">
        <f t="shared" si="2"/>
        <v>39500000</v>
      </c>
      <c r="Z13" s="9">
        <f t="shared" si="3"/>
        <v>0.58394808036308266</v>
      </c>
    </row>
    <row r="14" spans="1:26">
      <c r="B14" s="112" t="s">
        <v>7</v>
      </c>
      <c r="C14" s="107">
        <v>2100867000</v>
      </c>
      <c r="D14" s="92">
        <f t="shared" si="5"/>
        <v>0.10288008803297659</v>
      </c>
      <c r="E14" s="91">
        <v>2211555000</v>
      </c>
      <c r="F14" s="92">
        <f t="shared" si="6"/>
        <v>0.10638989094398167</v>
      </c>
      <c r="G14" s="91">
        <v>2110102000</v>
      </c>
      <c r="H14" s="92">
        <f t="shared" si="7"/>
        <v>9.4628979804862526E-2</v>
      </c>
      <c r="I14" s="91">
        <v>2035576000</v>
      </c>
      <c r="J14" s="92">
        <f t="shared" si="8"/>
        <v>9.3023683726158352E-2</v>
      </c>
      <c r="K14" s="91">
        <v>2017555000</v>
      </c>
      <c r="L14" s="92">
        <f t="shared" si="9"/>
        <v>0.10122683921252681</v>
      </c>
      <c r="M14" s="91">
        <v>1902432000</v>
      </c>
      <c r="N14" s="92">
        <f t="shared" si="10"/>
        <v>9.347267302297925E-2</v>
      </c>
      <c r="O14" s="91">
        <v>1822484000</v>
      </c>
      <c r="P14" s="92">
        <f t="shared" si="11"/>
        <v>9.2104580547972048E-2</v>
      </c>
      <c r="Q14" s="91">
        <v>2042623000</v>
      </c>
      <c r="R14" s="7">
        <f t="shared" si="12"/>
        <v>0.10353093240869718</v>
      </c>
      <c r="S14" s="91">
        <v>2202702000</v>
      </c>
      <c r="T14" s="7">
        <f t="shared" si="4"/>
        <v>0.1035717700542081</v>
      </c>
      <c r="U14" s="91">
        <v>2315061000</v>
      </c>
      <c r="V14" s="7">
        <f t="shared" si="0"/>
        <v>7.9712676465271304E-2</v>
      </c>
      <c r="W14" s="91">
        <v>3003939000</v>
      </c>
      <c r="X14" s="7">
        <f t="shared" si="1"/>
        <v>0.11739687723699231</v>
      </c>
      <c r="Y14" s="13">
        <f t="shared" si="2"/>
        <v>688878000</v>
      </c>
      <c r="Z14" s="9">
        <f t="shared" si="3"/>
        <v>0.29756364951074721</v>
      </c>
    </row>
    <row r="15" spans="1:26">
      <c r="B15" s="112" t="s">
        <v>8</v>
      </c>
      <c r="C15" s="107">
        <v>10944000</v>
      </c>
      <c r="D15" s="92">
        <f t="shared" si="5"/>
        <v>5.3593096727822171E-4</v>
      </c>
      <c r="E15" s="91">
        <v>10047000</v>
      </c>
      <c r="F15" s="92">
        <f t="shared" si="6"/>
        <v>4.8332473500056923E-4</v>
      </c>
      <c r="G15" s="91">
        <v>9195000</v>
      </c>
      <c r="H15" s="92">
        <f t="shared" si="7"/>
        <v>4.1235611800079377E-4</v>
      </c>
      <c r="I15" s="91">
        <v>7822000</v>
      </c>
      <c r="J15" s="92">
        <f t="shared" si="8"/>
        <v>3.5745717875727097E-4</v>
      </c>
      <c r="K15" s="91">
        <v>8546000</v>
      </c>
      <c r="L15" s="92">
        <f t="shared" si="9"/>
        <v>4.287786790993327E-4</v>
      </c>
      <c r="M15" s="91">
        <v>8296000</v>
      </c>
      <c r="N15" s="92">
        <f t="shared" si="10"/>
        <v>4.0760946798552373E-4</v>
      </c>
      <c r="O15" s="91">
        <v>7985000</v>
      </c>
      <c r="P15" s="92">
        <f t="shared" si="11"/>
        <v>4.0354542244297166E-4</v>
      </c>
      <c r="Q15" s="91">
        <v>7621000</v>
      </c>
      <c r="R15" s="7">
        <f t="shared" si="12"/>
        <v>3.8627257006637112E-4</v>
      </c>
      <c r="S15" s="91">
        <v>7568000</v>
      </c>
      <c r="T15" s="7">
        <f t="shared" si="4"/>
        <v>3.5584984068214715E-4</v>
      </c>
      <c r="U15" s="91">
        <v>8270000</v>
      </c>
      <c r="V15" s="7">
        <f t="shared" si="0"/>
        <v>2.847544122456357E-4</v>
      </c>
      <c r="W15" s="91">
        <v>7646000</v>
      </c>
      <c r="X15" s="7">
        <f t="shared" si="1"/>
        <v>2.9881316609759492E-4</v>
      </c>
      <c r="Y15" s="13">
        <f t="shared" si="2"/>
        <v>-624000</v>
      </c>
      <c r="Z15" s="9">
        <f t="shared" si="3"/>
        <v>-7.5453446191052001E-2</v>
      </c>
    </row>
    <row r="16" spans="1:26">
      <c r="B16" s="112" t="s">
        <v>9</v>
      </c>
      <c r="C16" s="107">
        <v>131268552</v>
      </c>
      <c r="D16" s="92">
        <f t="shared" si="5"/>
        <v>6.4282604209221069E-3</v>
      </c>
      <c r="E16" s="91">
        <v>128438640</v>
      </c>
      <c r="F16" s="92">
        <f t="shared" si="6"/>
        <v>6.1787171933744911E-3</v>
      </c>
      <c r="G16" s="91">
        <v>122682466</v>
      </c>
      <c r="H16" s="92">
        <f t="shared" si="7"/>
        <v>5.5017798180015632E-3</v>
      </c>
      <c r="I16" s="91">
        <v>127375764</v>
      </c>
      <c r="J16" s="92">
        <f t="shared" si="8"/>
        <v>5.8209385376491894E-3</v>
      </c>
      <c r="K16" s="91">
        <v>116928496</v>
      </c>
      <c r="L16" s="92">
        <f t="shared" si="9"/>
        <v>5.8666564549440213E-3</v>
      </c>
      <c r="M16" s="91">
        <v>112777820</v>
      </c>
      <c r="N16" s="92">
        <f t="shared" si="10"/>
        <v>5.5411411777684617E-3</v>
      </c>
      <c r="O16" s="91">
        <v>117293060</v>
      </c>
      <c r="P16" s="92">
        <f t="shared" si="11"/>
        <v>5.9277492106861399E-3</v>
      </c>
      <c r="Q16" s="91">
        <v>108531970</v>
      </c>
      <c r="R16" s="7">
        <f t="shared" si="12"/>
        <v>5.5009740173555029E-3</v>
      </c>
      <c r="S16" s="91">
        <v>78624329</v>
      </c>
      <c r="T16" s="7">
        <f t="shared" si="4"/>
        <v>3.6969417215104018E-3</v>
      </c>
      <c r="U16" s="91">
        <v>53906730</v>
      </c>
      <c r="V16" s="7">
        <f t="shared" si="0"/>
        <v>1.8561280794720891E-3</v>
      </c>
      <c r="W16" s="91">
        <v>59379500</v>
      </c>
      <c r="X16" s="7">
        <f t="shared" si="1"/>
        <v>2.3206089976840357E-3</v>
      </c>
      <c r="Y16" s="13">
        <f t="shared" si="2"/>
        <v>5472770</v>
      </c>
      <c r="Z16" s="9">
        <f t="shared" si="3"/>
        <v>0.10152294527974522</v>
      </c>
    </row>
    <row r="17" spans="1:26">
      <c r="B17" s="112" t="s">
        <v>10</v>
      </c>
      <c r="C17" s="107">
        <v>161311938</v>
      </c>
      <c r="D17" s="92">
        <f t="shared" si="5"/>
        <v>7.8994940575534099E-3</v>
      </c>
      <c r="E17" s="91">
        <v>164752565</v>
      </c>
      <c r="F17" s="92">
        <f t="shared" si="6"/>
        <v>7.9256484342877537E-3</v>
      </c>
      <c r="G17" s="91">
        <v>162336569</v>
      </c>
      <c r="H17" s="92">
        <f t="shared" si="7"/>
        <v>7.2800954216865688E-3</v>
      </c>
      <c r="I17" s="91">
        <v>141170710</v>
      </c>
      <c r="J17" s="92">
        <f t="shared" si="8"/>
        <v>6.4513530707953027E-3</v>
      </c>
      <c r="K17" s="91">
        <v>241103636</v>
      </c>
      <c r="L17" s="92">
        <f t="shared" si="9"/>
        <v>1.2096898966782859E-2</v>
      </c>
      <c r="M17" s="91">
        <v>245376001</v>
      </c>
      <c r="N17" s="92">
        <f t="shared" si="10"/>
        <v>1.2056121169723402E-2</v>
      </c>
      <c r="O17" s="91">
        <v>188329462</v>
      </c>
      <c r="P17" s="92">
        <f t="shared" si="11"/>
        <v>9.517782379617732E-3</v>
      </c>
      <c r="Q17" s="91">
        <v>183389044</v>
      </c>
      <c r="R17" s="7">
        <f t="shared" si="12"/>
        <v>9.2951262758030201E-3</v>
      </c>
      <c r="S17" s="91">
        <v>171211861</v>
      </c>
      <c r="T17" s="7">
        <f t="shared" si="4"/>
        <v>8.0504378250190172E-3</v>
      </c>
      <c r="U17" s="91">
        <v>160014559</v>
      </c>
      <c r="V17" s="7">
        <f t="shared" si="0"/>
        <v>5.5096555863107131E-3</v>
      </c>
      <c r="W17" s="91">
        <v>169388319</v>
      </c>
      <c r="X17" s="7">
        <f t="shared" si="1"/>
        <v>6.6198613523854822E-3</v>
      </c>
      <c r="Y17" s="13">
        <f t="shared" si="2"/>
        <v>9373760</v>
      </c>
      <c r="Z17" s="9">
        <f t="shared" si="3"/>
        <v>5.858066952520239E-2</v>
      </c>
    </row>
    <row r="18" spans="1:26">
      <c r="B18" s="112" t="s">
        <v>11</v>
      </c>
      <c r="C18" s="107">
        <v>2975815369</v>
      </c>
      <c r="D18" s="92">
        <f t="shared" si="5"/>
        <v>0.14572657247346202</v>
      </c>
      <c r="E18" s="91">
        <v>2863801508</v>
      </c>
      <c r="F18" s="92">
        <f t="shared" si="6"/>
        <v>0.13776710510085902</v>
      </c>
      <c r="G18" s="91">
        <v>3336380314</v>
      </c>
      <c r="H18" s="92">
        <f t="shared" si="7"/>
        <v>0.14962227672162146</v>
      </c>
      <c r="I18" s="91">
        <v>2530992330</v>
      </c>
      <c r="J18" s="92">
        <f t="shared" si="8"/>
        <v>0.11566368930428174</v>
      </c>
      <c r="K18" s="91">
        <v>2695996797</v>
      </c>
      <c r="L18" s="92">
        <f t="shared" si="9"/>
        <v>0.13526631704583333</v>
      </c>
      <c r="M18" s="91">
        <v>2861645086</v>
      </c>
      <c r="N18" s="92">
        <f t="shared" si="10"/>
        <v>0.14060193238522761</v>
      </c>
      <c r="O18" s="91">
        <v>2864623642</v>
      </c>
      <c r="P18" s="92">
        <f t="shared" si="11"/>
        <v>0.14477216753300115</v>
      </c>
      <c r="Q18" s="91">
        <v>2606873793</v>
      </c>
      <c r="R18" s="7">
        <f t="shared" si="12"/>
        <v>0.13213014563190909</v>
      </c>
      <c r="S18" s="91">
        <v>3011222567</v>
      </c>
      <c r="T18" s="7">
        <f t="shared" si="4"/>
        <v>0.14158867213602486</v>
      </c>
      <c r="U18" s="91">
        <v>10618782147</v>
      </c>
      <c r="V18" s="7">
        <f t="shared" si="0"/>
        <v>0.36562818247079015</v>
      </c>
      <c r="W18" s="91">
        <v>5456655216</v>
      </c>
      <c r="X18" s="7">
        <f t="shared" si="1"/>
        <v>0.21325142838031858</v>
      </c>
      <c r="Y18" s="13">
        <f t="shared" si="2"/>
        <v>-5162126931</v>
      </c>
      <c r="Z18" s="9">
        <f t="shared" si="3"/>
        <v>-0.4861317295654658</v>
      </c>
    </row>
    <row r="19" spans="1:26">
      <c r="B19" s="112" t="s">
        <v>12</v>
      </c>
      <c r="C19" s="107">
        <v>1083988827</v>
      </c>
      <c r="D19" s="92">
        <f t="shared" si="5"/>
        <v>5.3083258458780605E-2</v>
      </c>
      <c r="E19" s="91">
        <v>964327592</v>
      </c>
      <c r="F19" s="92">
        <f t="shared" si="6"/>
        <v>4.6390303359922072E-2</v>
      </c>
      <c r="G19" s="91">
        <v>998742854</v>
      </c>
      <c r="H19" s="92">
        <f t="shared" si="7"/>
        <v>4.4789312251927518E-2</v>
      </c>
      <c r="I19" s="91">
        <v>1332101767</v>
      </c>
      <c r="J19" s="92">
        <f t="shared" si="8"/>
        <v>6.0875650658322102E-2</v>
      </c>
      <c r="K19" s="91">
        <v>1177984699</v>
      </c>
      <c r="L19" s="92">
        <f t="shared" si="9"/>
        <v>5.9103056779364033E-2</v>
      </c>
      <c r="M19" s="91">
        <v>1112003494</v>
      </c>
      <c r="N19" s="92">
        <f t="shared" si="10"/>
        <v>5.4636349154699074E-2</v>
      </c>
      <c r="O19" s="91">
        <v>1151226208</v>
      </c>
      <c r="P19" s="92">
        <f t="shared" si="11"/>
        <v>5.8180596923579263E-2</v>
      </c>
      <c r="Q19" s="91">
        <v>1171499445</v>
      </c>
      <c r="R19" s="7">
        <f t="shared" si="12"/>
        <v>5.9377785258034034E-2</v>
      </c>
      <c r="S19" s="91">
        <v>1298597949</v>
      </c>
      <c r="T19" s="7">
        <f t="shared" si="4"/>
        <v>6.1060501223812506E-2</v>
      </c>
      <c r="U19" s="91">
        <v>1368250034</v>
      </c>
      <c r="V19" s="7">
        <f t="shared" si="0"/>
        <v>4.7111878384128301E-2</v>
      </c>
      <c r="W19" s="91">
        <v>1409939431</v>
      </c>
      <c r="X19" s="7">
        <f t="shared" si="1"/>
        <v>5.5101813416551335E-2</v>
      </c>
      <c r="Y19" s="13">
        <f t="shared" si="2"/>
        <v>41689397</v>
      </c>
      <c r="Z19" s="9">
        <f t="shared" si="3"/>
        <v>3.0469136461939966E-2</v>
      </c>
    </row>
    <row r="20" spans="1:26">
      <c r="B20" s="112" t="s">
        <v>13</v>
      </c>
      <c r="C20" s="107">
        <v>24829699</v>
      </c>
      <c r="D20" s="92">
        <f t="shared" si="5"/>
        <v>1.2159178181923515E-3</v>
      </c>
      <c r="E20" s="91">
        <v>11312111</v>
      </c>
      <c r="F20" s="92">
        <f t="shared" si="6"/>
        <v>5.4418463734169642E-4</v>
      </c>
      <c r="G20" s="91">
        <v>14542030</v>
      </c>
      <c r="H20" s="92">
        <f t="shared" si="7"/>
        <v>6.5214736690060717E-4</v>
      </c>
      <c r="I20" s="91">
        <v>9654926</v>
      </c>
      <c r="J20" s="92">
        <f t="shared" si="8"/>
        <v>4.4121997047688865E-4</v>
      </c>
      <c r="K20" s="91">
        <v>21833784</v>
      </c>
      <c r="L20" s="92">
        <f t="shared" si="9"/>
        <v>1.095467009508559E-3</v>
      </c>
      <c r="M20" s="91">
        <v>26226297</v>
      </c>
      <c r="N20" s="92">
        <f t="shared" si="10"/>
        <v>1.2885832892237628E-3</v>
      </c>
      <c r="O20" s="91">
        <v>13873537</v>
      </c>
      <c r="P20" s="92">
        <f t="shared" si="11"/>
        <v>7.0113993105112057E-4</v>
      </c>
      <c r="Q20" s="91">
        <v>95162616</v>
      </c>
      <c r="R20" s="7">
        <f t="shared" si="12"/>
        <v>4.8233444766512491E-3</v>
      </c>
      <c r="S20" s="91">
        <v>22647208</v>
      </c>
      <c r="T20" s="7">
        <f t="shared" si="4"/>
        <v>1.0648791435908362E-3</v>
      </c>
      <c r="U20" s="91">
        <v>16830978</v>
      </c>
      <c r="V20" s="7">
        <f t="shared" si="0"/>
        <v>5.7952784134331623E-4</v>
      </c>
      <c r="W20" s="91">
        <v>19912640</v>
      </c>
      <c r="X20" s="7">
        <f t="shared" si="1"/>
        <v>7.7820546740277438E-4</v>
      </c>
      <c r="Y20" s="13">
        <f t="shared" si="2"/>
        <v>3081662</v>
      </c>
      <c r="Z20" s="9">
        <f t="shared" si="3"/>
        <v>0.18309464845120704</v>
      </c>
    </row>
    <row r="21" spans="1:26">
      <c r="B21" s="112" t="s">
        <v>14</v>
      </c>
      <c r="C21" s="107">
        <v>9080902</v>
      </c>
      <c r="D21" s="92">
        <f t="shared" si="5"/>
        <v>4.4469449859454839E-4</v>
      </c>
      <c r="E21" s="91">
        <v>6471607</v>
      </c>
      <c r="F21" s="92">
        <f t="shared" si="6"/>
        <v>3.1132554377454253E-4</v>
      </c>
      <c r="G21" s="91">
        <v>6728880</v>
      </c>
      <c r="H21" s="92">
        <f t="shared" si="7"/>
        <v>3.0176126539349445E-4</v>
      </c>
      <c r="I21" s="91">
        <v>6858738</v>
      </c>
      <c r="J21" s="92">
        <f t="shared" si="8"/>
        <v>3.1343711778513003E-4</v>
      </c>
      <c r="K21" s="91">
        <v>7498505</v>
      </c>
      <c r="L21" s="92">
        <f t="shared" si="9"/>
        <v>3.7622268536388273E-4</v>
      </c>
      <c r="M21" s="91">
        <v>7743588</v>
      </c>
      <c r="N21" s="92">
        <f t="shared" si="10"/>
        <v>3.804676693562061E-4</v>
      </c>
      <c r="O21" s="91">
        <v>28199314</v>
      </c>
      <c r="P21" s="92">
        <f t="shared" si="11"/>
        <v>1.4251351384761434E-3</v>
      </c>
      <c r="Q21" s="91">
        <v>196684956</v>
      </c>
      <c r="R21" s="7">
        <f t="shared" si="12"/>
        <v>9.9690333876802425E-3</v>
      </c>
      <c r="S21" s="91">
        <v>252587029</v>
      </c>
      <c r="T21" s="7">
        <f t="shared" si="4"/>
        <v>1.1876724897995095E-2</v>
      </c>
      <c r="U21" s="91">
        <v>605206061</v>
      </c>
      <c r="V21" s="7">
        <f t="shared" si="0"/>
        <v>2.0838584786886501E-2</v>
      </c>
      <c r="W21" s="91">
        <v>912796474</v>
      </c>
      <c r="X21" s="7">
        <f t="shared" si="1"/>
        <v>3.5672979910889482E-2</v>
      </c>
      <c r="Y21" s="13">
        <f t="shared" si="2"/>
        <v>307590413</v>
      </c>
      <c r="Z21" s="9">
        <f t="shared" si="3"/>
        <v>0.50824080064855792</v>
      </c>
    </row>
    <row r="22" spans="1:26">
      <c r="B22" s="112" t="s">
        <v>15</v>
      </c>
      <c r="C22" s="107">
        <v>609000181</v>
      </c>
      <c r="D22" s="92">
        <f t="shared" si="5"/>
        <v>2.9822921790564883E-2</v>
      </c>
      <c r="E22" s="91">
        <v>544398428</v>
      </c>
      <c r="F22" s="92">
        <f t="shared" si="6"/>
        <v>2.6189034134351197E-2</v>
      </c>
      <c r="G22" s="91">
        <v>1193247597</v>
      </c>
      <c r="H22" s="92">
        <f t="shared" si="7"/>
        <v>5.3512011627264343E-2</v>
      </c>
      <c r="I22" s="91">
        <v>1130900437</v>
      </c>
      <c r="J22" s="92">
        <f t="shared" si="8"/>
        <v>5.1680961348169886E-2</v>
      </c>
      <c r="K22" s="91">
        <v>371341120</v>
      </c>
      <c r="L22" s="92">
        <f t="shared" si="9"/>
        <v>1.863130762097669E-2</v>
      </c>
      <c r="M22" s="91">
        <v>922484944</v>
      </c>
      <c r="N22" s="92">
        <f t="shared" si="10"/>
        <v>4.5324686264283466E-2</v>
      </c>
      <c r="O22" s="91">
        <v>523375320</v>
      </c>
      <c r="P22" s="92">
        <f t="shared" si="11"/>
        <v>2.6450308654430241E-2</v>
      </c>
      <c r="Q22" s="91">
        <v>334210740</v>
      </c>
      <c r="R22" s="7">
        <f t="shared" si="12"/>
        <v>1.6939567180630329E-2</v>
      </c>
      <c r="S22" s="91">
        <v>873634851</v>
      </c>
      <c r="T22" s="7">
        <f t="shared" si="4"/>
        <v>4.1078597059027666E-2</v>
      </c>
      <c r="U22" s="91">
        <v>574180681</v>
      </c>
      <c r="V22" s="7">
        <f t="shared" si="0"/>
        <v>1.9770312254045207E-2</v>
      </c>
      <c r="W22" s="91">
        <v>485533800</v>
      </c>
      <c r="X22" s="7">
        <f t="shared" si="1"/>
        <v>1.8975136283729589E-2</v>
      </c>
      <c r="Y22" s="13">
        <f t="shared" si="2"/>
        <v>-88646881</v>
      </c>
      <c r="Z22" s="9">
        <f t="shared" si="3"/>
        <v>-0.15438847723962346</v>
      </c>
    </row>
    <row r="23" spans="1:26">
      <c r="B23" s="112" t="s">
        <v>16</v>
      </c>
      <c r="C23" s="107">
        <v>851534426</v>
      </c>
      <c r="D23" s="92">
        <f t="shared" si="5"/>
        <v>4.1699896618867444E-2</v>
      </c>
      <c r="E23" s="91">
        <v>773421131</v>
      </c>
      <c r="F23" s="92">
        <f t="shared" si="6"/>
        <v>3.7206485835016977E-2</v>
      </c>
      <c r="G23" s="91">
        <v>1006621652</v>
      </c>
      <c r="H23" s="92">
        <f t="shared" si="7"/>
        <v>4.5142642383280696E-2</v>
      </c>
      <c r="I23" s="91">
        <v>983043556</v>
      </c>
      <c r="J23" s="92">
        <f t="shared" si="8"/>
        <v>4.4924057290114457E-2</v>
      </c>
      <c r="K23" s="91">
        <v>939166443</v>
      </c>
      <c r="L23" s="92">
        <f t="shared" si="9"/>
        <v>4.7120822242447777E-2</v>
      </c>
      <c r="M23" s="91">
        <v>900651337</v>
      </c>
      <c r="N23" s="92">
        <f t="shared" si="10"/>
        <v>4.4251930124761411E-2</v>
      </c>
      <c r="O23" s="91">
        <v>827591863</v>
      </c>
      <c r="P23" s="92">
        <f t="shared" si="11"/>
        <v>4.1824784967401496E-2</v>
      </c>
      <c r="Q23" s="91">
        <v>669200387</v>
      </c>
      <c r="R23" s="7">
        <f t="shared" si="12"/>
        <v>3.3918613485881141E-2</v>
      </c>
      <c r="S23" s="91">
        <v>841759736</v>
      </c>
      <c r="T23" s="7">
        <f t="shared" si="4"/>
        <v>3.9579818703520911E-2</v>
      </c>
      <c r="U23" s="91">
        <v>1027212738</v>
      </c>
      <c r="V23" s="7">
        <f t="shared" si="0"/>
        <v>3.5369209124597359E-2</v>
      </c>
      <c r="W23" s="91">
        <v>1189659571</v>
      </c>
      <c r="X23" s="7">
        <f t="shared" si="1"/>
        <v>4.6493060814650343E-2</v>
      </c>
      <c r="Y23" s="13">
        <f t="shared" si="2"/>
        <v>162446833</v>
      </c>
      <c r="Z23" s="9">
        <f t="shared" si="3"/>
        <v>0.1581433202593327</v>
      </c>
    </row>
    <row r="24" spans="1:26">
      <c r="B24" s="112" t="s">
        <v>17</v>
      </c>
      <c r="C24" s="107">
        <v>393717087</v>
      </c>
      <c r="D24" s="92">
        <f t="shared" si="5"/>
        <v>1.9280444012232618E-2</v>
      </c>
      <c r="E24" s="91">
        <v>334704133</v>
      </c>
      <c r="F24" s="92">
        <f t="shared" si="6"/>
        <v>1.6101402048951954E-2</v>
      </c>
      <c r="G24" s="91">
        <v>402468104</v>
      </c>
      <c r="H24" s="92">
        <f t="shared" si="7"/>
        <v>1.8048959759062507E-2</v>
      </c>
      <c r="I24" s="91">
        <v>352353345</v>
      </c>
      <c r="J24" s="92">
        <f t="shared" si="8"/>
        <v>1.6102177528686701E-2</v>
      </c>
      <c r="K24" s="91">
        <v>293492458</v>
      </c>
      <c r="L24" s="92">
        <f t="shared" si="9"/>
        <v>1.4725404688375424E-2</v>
      </c>
      <c r="M24" s="91">
        <v>350852336</v>
      </c>
      <c r="N24" s="92">
        <f t="shared" si="10"/>
        <v>1.7238516636745204E-2</v>
      </c>
      <c r="O24" s="91">
        <v>268100117</v>
      </c>
      <c r="P24" s="92">
        <f t="shared" si="11"/>
        <v>1.3549226671480919E-2</v>
      </c>
      <c r="Q24" s="91">
        <v>320512900</v>
      </c>
      <c r="R24" s="7">
        <f t="shared" si="12"/>
        <v>1.6245288232833725E-2</v>
      </c>
      <c r="S24" s="91">
        <v>441938875</v>
      </c>
      <c r="T24" s="7">
        <f t="shared" si="4"/>
        <v>2.078011076374172E-2</v>
      </c>
      <c r="U24" s="91">
        <v>342280832</v>
      </c>
      <c r="V24" s="7">
        <f t="shared" si="0"/>
        <v>1.1785486957570396E-2</v>
      </c>
      <c r="W24" s="91">
        <v>317233561</v>
      </c>
      <c r="X24" s="7">
        <f t="shared" si="1"/>
        <v>1.2397798163068862E-2</v>
      </c>
      <c r="Y24" s="13">
        <f t="shared" si="2"/>
        <v>-25047271</v>
      </c>
      <c r="Z24" s="9">
        <f t="shared" si="3"/>
        <v>-7.3177545039974659E-2</v>
      </c>
    </row>
    <row r="25" spans="1:26" ht="14.25" thickBot="1">
      <c r="B25" s="85" t="s">
        <v>18</v>
      </c>
      <c r="C25" s="109">
        <v>2986500000</v>
      </c>
      <c r="D25" s="97">
        <f t="shared" si="5"/>
        <v>0.14624980206290286</v>
      </c>
      <c r="E25" s="96">
        <v>3550500000</v>
      </c>
      <c r="F25" s="97">
        <f t="shared" si="6"/>
        <v>0.170801679269386</v>
      </c>
      <c r="G25" s="96">
        <v>3509800000</v>
      </c>
      <c r="H25" s="97">
        <f t="shared" si="7"/>
        <v>0.15739940217065646</v>
      </c>
      <c r="I25" s="96">
        <v>2946300000</v>
      </c>
      <c r="J25" s="97">
        <f t="shared" si="8"/>
        <v>0.13464281331789152</v>
      </c>
      <c r="K25" s="96">
        <v>1473500000</v>
      </c>
      <c r="L25" s="97">
        <f t="shared" si="9"/>
        <v>7.3929953621912792E-2</v>
      </c>
      <c r="M25" s="96">
        <v>1303400000</v>
      </c>
      <c r="N25" s="97">
        <f t="shared" si="10"/>
        <v>6.4040282132633991E-2</v>
      </c>
      <c r="O25" s="96">
        <v>1573800000</v>
      </c>
      <c r="P25" s="97">
        <f t="shared" si="11"/>
        <v>7.953660436327474E-2</v>
      </c>
      <c r="Q25" s="96">
        <v>1618000000</v>
      </c>
      <c r="R25" s="161">
        <f t="shared" si="12"/>
        <v>8.2008793907280997E-2</v>
      </c>
      <c r="S25" s="96">
        <v>1680100000</v>
      </c>
      <c r="T25" s="161">
        <f t="shared" si="4"/>
        <v>7.8998852712747814E-2</v>
      </c>
      <c r="U25" s="96">
        <v>1422800000</v>
      </c>
      <c r="V25" s="161">
        <f t="shared" si="0"/>
        <v>4.8990154503396673E-2</v>
      </c>
      <c r="W25" s="96">
        <v>1792300000</v>
      </c>
      <c r="X25" s="161">
        <f t="shared" si="1"/>
        <v>7.0044838817253388E-2</v>
      </c>
      <c r="Y25" s="28">
        <f t="shared" si="2"/>
        <v>369500000</v>
      </c>
      <c r="Z25" s="31">
        <f t="shared" si="3"/>
        <v>0.25969918470621312</v>
      </c>
    </row>
    <row r="26" spans="1:26" ht="14.25" thickTop="1">
      <c r="B26" s="114" t="s">
        <v>32</v>
      </c>
      <c r="C26" s="110">
        <f>SUM(C4:C25)</f>
        <v>20420540458</v>
      </c>
      <c r="D26" s="94">
        <f t="shared" si="5"/>
        <v>1</v>
      </c>
      <c r="E26" s="93">
        <f>SUM(E4:E25)</f>
        <v>20787266350</v>
      </c>
      <c r="F26" s="94">
        <f t="shared" si="6"/>
        <v>1</v>
      </c>
      <c r="G26" s="93">
        <f>SUM(G4:G25)</f>
        <v>22298686981</v>
      </c>
      <c r="H26" s="94">
        <f t="shared" si="7"/>
        <v>1</v>
      </c>
      <c r="I26" s="93">
        <f>SUM(I4:I25)</f>
        <v>21882341340</v>
      </c>
      <c r="J26" s="94">
        <f t="shared" si="8"/>
        <v>1</v>
      </c>
      <c r="K26" s="93">
        <f>SUM(K4:K25)</f>
        <v>19931028329</v>
      </c>
      <c r="L26" s="94">
        <f t="shared" si="9"/>
        <v>1</v>
      </c>
      <c r="M26" s="93">
        <f>SUM(M4:M25)</f>
        <v>20352814769</v>
      </c>
      <c r="N26" s="94">
        <f t="shared" si="10"/>
        <v>1</v>
      </c>
      <c r="O26" s="93">
        <f>SUM(O4:O25)</f>
        <v>19787115789</v>
      </c>
      <c r="P26" s="94">
        <f t="shared" si="11"/>
        <v>1</v>
      </c>
      <c r="Q26" s="93">
        <f>SUM(Q4:Q25)</f>
        <v>19729591461</v>
      </c>
      <c r="R26" s="162">
        <f t="shared" si="12"/>
        <v>1</v>
      </c>
      <c r="S26" s="93">
        <f>SUM(S4:S25)</f>
        <v>21267397466</v>
      </c>
      <c r="T26" s="162">
        <f t="shared" si="4"/>
        <v>1</v>
      </c>
      <c r="U26" s="93">
        <f>SUM(U4:U25)</f>
        <v>29042570174</v>
      </c>
      <c r="V26" s="162">
        <f t="shared" si="0"/>
        <v>1</v>
      </c>
      <c r="W26" s="93">
        <f>SUM(W4:W25)</f>
        <v>25587895272</v>
      </c>
      <c r="X26" s="162">
        <f t="shared" si="1"/>
        <v>1</v>
      </c>
      <c r="Y26" s="151">
        <f t="shared" si="2"/>
        <v>-3454674902</v>
      </c>
      <c r="Z26" s="95">
        <f t="shared" si="3"/>
        <v>-0.11895210655607728</v>
      </c>
    </row>
    <row r="28" spans="1:26">
      <c r="B28" s="3" t="s">
        <v>214</v>
      </c>
    </row>
    <row r="29" spans="1:26">
      <c r="A29" s="415"/>
      <c r="B29" s="417" t="s">
        <v>48</v>
      </c>
      <c r="C29" s="416" t="s">
        <v>98</v>
      </c>
      <c r="D29" s="414"/>
      <c r="E29" s="414" t="s">
        <v>97</v>
      </c>
      <c r="F29" s="414"/>
      <c r="G29" s="414" t="s">
        <v>96</v>
      </c>
      <c r="H29" s="414"/>
      <c r="I29" s="414" t="s">
        <v>47</v>
      </c>
      <c r="J29" s="414"/>
      <c r="K29" s="414" t="s">
        <v>44</v>
      </c>
      <c r="L29" s="414"/>
      <c r="M29" s="414" t="s">
        <v>100</v>
      </c>
      <c r="N29" s="414"/>
      <c r="O29" s="414" t="s">
        <v>137</v>
      </c>
      <c r="P29" s="414"/>
      <c r="Q29" s="414" t="s">
        <v>141</v>
      </c>
      <c r="R29" s="419"/>
      <c r="S29" s="414" t="s">
        <v>260</v>
      </c>
      <c r="T29" s="419"/>
      <c r="U29" s="414" t="s">
        <v>264</v>
      </c>
      <c r="V29" s="419"/>
      <c r="W29" s="414" t="s">
        <v>368</v>
      </c>
      <c r="X29" s="419"/>
      <c r="Y29" s="420" t="s">
        <v>136</v>
      </c>
      <c r="Z29" s="421"/>
    </row>
    <row r="30" spans="1:26">
      <c r="A30" s="415"/>
      <c r="B30" s="418"/>
      <c r="C30" s="105" t="s">
        <v>45</v>
      </c>
      <c r="D30" s="101" t="s">
        <v>46</v>
      </c>
      <c r="E30" s="101" t="s">
        <v>45</v>
      </c>
      <c r="F30" s="101" t="s">
        <v>46</v>
      </c>
      <c r="G30" s="101" t="s">
        <v>45</v>
      </c>
      <c r="H30" s="101" t="s">
        <v>46</v>
      </c>
      <c r="I30" s="101" t="s">
        <v>45</v>
      </c>
      <c r="J30" s="101" t="s">
        <v>46</v>
      </c>
      <c r="K30" s="101" t="s">
        <v>45</v>
      </c>
      <c r="L30" s="101" t="s">
        <v>46</v>
      </c>
      <c r="M30" s="101" t="s">
        <v>45</v>
      </c>
      <c r="N30" s="101" t="s">
        <v>46</v>
      </c>
      <c r="O30" s="101" t="s">
        <v>45</v>
      </c>
      <c r="P30" s="101" t="s">
        <v>46</v>
      </c>
      <c r="Q30" s="101" t="s">
        <v>45</v>
      </c>
      <c r="R30" s="45" t="s">
        <v>46</v>
      </c>
      <c r="S30" s="101" t="s">
        <v>45</v>
      </c>
      <c r="T30" s="45" t="s">
        <v>46</v>
      </c>
      <c r="U30" s="101" t="s">
        <v>45</v>
      </c>
      <c r="V30" s="45" t="s">
        <v>46</v>
      </c>
      <c r="W30" s="101" t="s">
        <v>45</v>
      </c>
      <c r="X30" s="45" t="s">
        <v>46</v>
      </c>
      <c r="Y30" s="44" t="s">
        <v>45</v>
      </c>
      <c r="Z30" s="46" t="s">
        <v>263</v>
      </c>
    </row>
    <row r="31" spans="1:26">
      <c r="B31" s="111" t="s">
        <v>20</v>
      </c>
      <c r="C31" s="106">
        <v>253757644</v>
      </c>
      <c r="D31" s="99">
        <f t="shared" ref="D31:D43" si="13">+C31/C$43</f>
        <v>1.2915768453203939E-2</v>
      </c>
      <c r="E31" s="98">
        <v>236435055</v>
      </c>
      <c r="F31" s="99">
        <f t="shared" ref="F31:F43" si="14">+E31/E$43</f>
        <v>1.1952848787780192E-2</v>
      </c>
      <c r="G31" s="98">
        <v>226689293</v>
      </c>
      <c r="H31" s="99">
        <f>+G31/G$43</f>
        <v>1.0634879204918957E-2</v>
      </c>
      <c r="I31" s="98">
        <v>234083218</v>
      </c>
      <c r="J31" s="99">
        <f t="shared" ref="J31:J43" si="15">+I31/I$43</f>
        <v>1.1177064564051899E-2</v>
      </c>
      <c r="K31" s="98">
        <v>241800562</v>
      </c>
      <c r="L31" s="99">
        <f>+K31/K$43</f>
        <v>1.2706031104988002E-2</v>
      </c>
      <c r="M31" s="98">
        <v>233970272</v>
      </c>
      <c r="N31" s="99">
        <f>+M31/M$43</f>
        <v>1.1982975719478324E-2</v>
      </c>
      <c r="O31" s="98">
        <v>236495082</v>
      </c>
      <c r="P31" s="99">
        <f>+O31/O$43</f>
        <v>1.2370338346369046E-2</v>
      </c>
      <c r="Q31" s="98">
        <v>225829131</v>
      </c>
      <c r="R31" s="163">
        <f>+Q31/Q$43</f>
        <v>1.1956329042316263E-2</v>
      </c>
      <c r="S31" s="98">
        <v>223132950</v>
      </c>
      <c r="T31" s="163">
        <f>+S31/S$43</f>
        <v>1.1024254620133031E-2</v>
      </c>
      <c r="U31" s="98">
        <v>213576522</v>
      </c>
      <c r="V31" s="163">
        <f>+U31/U$43</f>
        <v>7.6680144866797494E-3</v>
      </c>
      <c r="W31" s="98">
        <v>217346243</v>
      </c>
      <c r="X31" s="163">
        <f>+W31/W$43</f>
        <v>9.0251475960405631E-3</v>
      </c>
      <c r="Y31" s="121">
        <f t="shared" ref="Y31:Y43" si="16">+W31-U31</f>
        <v>3769721</v>
      </c>
      <c r="Z31" s="100">
        <f t="shared" ref="Z31:Z43" si="17">+Y31/U31</f>
        <v>1.7650446616037693E-2</v>
      </c>
    </row>
    <row r="32" spans="1:26">
      <c r="B32" s="112" t="s">
        <v>21</v>
      </c>
      <c r="C32" s="107">
        <v>2053499554</v>
      </c>
      <c r="D32" s="92">
        <f t="shared" si="13"/>
        <v>0.10451911650874864</v>
      </c>
      <c r="E32" s="91">
        <v>2168002310</v>
      </c>
      <c r="F32" s="92">
        <f t="shared" si="14"/>
        <v>0.10960220675816519</v>
      </c>
      <c r="G32" s="91">
        <v>3965727767</v>
      </c>
      <c r="H32" s="92">
        <f t="shared" ref="H32:H43" si="18">+G32/G$43</f>
        <v>0.18604776257182112</v>
      </c>
      <c r="I32" s="91">
        <v>3896270485</v>
      </c>
      <c r="J32" s="92">
        <f t="shared" si="15"/>
        <v>0.18604010634309892</v>
      </c>
      <c r="K32" s="91">
        <v>2656202902</v>
      </c>
      <c r="L32" s="92">
        <f t="shared" ref="L32:L43" si="19">+K32/K$43</f>
        <v>0.13957699855954592</v>
      </c>
      <c r="M32" s="91">
        <v>2645954369</v>
      </c>
      <c r="N32" s="92">
        <f t="shared" ref="N32:N43" si="20">+M32/M$43</f>
        <v>0.1355146817907473</v>
      </c>
      <c r="O32" s="91">
        <v>2186963203</v>
      </c>
      <c r="P32" s="92">
        <f t="shared" ref="P32:P41" si="21">+O32/O$43</f>
        <v>0.11439339263794489</v>
      </c>
      <c r="Q32" s="91">
        <v>2284883265</v>
      </c>
      <c r="R32" s="7">
        <f t="shared" ref="R32:R41" si="22">+Q32/Q$43</f>
        <v>0.1209711786014972</v>
      </c>
      <c r="S32" s="91">
        <v>2689326715</v>
      </c>
      <c r="T32" s="7">
        <f t="shared" ref="T32:T41" si="23">+S32/S$43</f>
        <v>0.13287066057651251</v>
      </c>
      <c r="U32" s="91">
        <v>9891898050</v>
      </c>
      <c r="V32" s="7">
        <f t="shared" ref="V32:V41" si="24">+U32/U$43</f>
        <v>0.35514773270893119</v>
      </c>
      <c r="W32" s="91">
        <v>4381092371</v>
      </c>
      <c r="X32" s="7">
        <f t="shared" ref="X32:X41" si="25">+W32/W$43</f>
        <v>0.18192173342587889</v>
      </c>
      <c r="Y32" s="13">
        <f t="shared" si="16"/>
        <v>-5510805679</v>
      </c>
      <c r="Z32" s="9">
        <f t="shared" si="17"/>
        <v>-0.55710295952757016</v>
      </c>
    </row>
    <row r="33" spans="1:26">
      <c r="B33" s="112" t="s">
        <v>22</v>
      </c>
      <c r="C33" s="107">
        <v>7466313746</v>
      </c>
      <c r="D33" s="92">
        <f t="shared" si="13"/>
        <v>0.38002078685089669</v>
      </c>
      <c r="E33" s="91">
        <v>7042681886</v>
      </c>
      <c r="F33" s="92">
        <f t="shared" si="14"/>
        <v>0.35603904693319111</v>
      </c>
      <c r="G33" s="91">
        <v>6851335653</v>
      </c>
      <c r="H33" s="92">
        <f t="shared" si="18"/>
        <v>0.32142288723803797</v>
      </c>
      <c r="I33" s="91">
        <v>7679889055</v>
      </c>
      <c r="J33" s="92">
        <f t="shared" si="15"/>
        <v>0.36670128062102486</v>
      </c>
      <c r="K33" s="91">
        <v>7968840559</v>
      </c>
      <c r="L33" s="92">
        <f t="shared" si="19"/>
        <v>0.41874317898956731</v>
      </c>
      <c r="M33" s="91">
        <v>8298682134</v>
      </c>
      <c r="N33" s="92">
        <f t="shared" si="20"/>
        <v>0.4250236821342438</v>
      </c>
      <c r="O33" s="91">
        <v>8054436305</v>
      </c>
      <c r="P33" s="92">
        <f t="shared" si="21"/>
        <v>0.42130306237035625</v>
      </c>
      <c r="Q33" s="91">
        <v>7949965859</v>
      </c>
      <c r="R33" s="7">
        <f t="shared" si="22"/>
        <v>0.42090410242682313</v>
      </c>
      <c r="S33" s="91">
        <v>8488980626</v>
      </c>
      <c r="T33" s="7">
        <f t="shared" si="23"/>
        <v>0.41941221091013353</v>
      </c>
      <c r="U33" s="91">
        <v>8811336149</v>
      </c>
      <c r="V33" s="7">
        <f t="shared" si="24"/>
        <v>0.31635243707890776</v>
      </c>
      <c r="W33" s="91">
        <v>10349657334</v>
      </c>
      <c r="X33" s="7">
        <f t="shared" si="25"/>
        <v>0.42976213307627165</v>
      </c>
      <c r="Y33" s="13">
        <f t="shared" si="16"/>
        <v>1538321185</v>
      </c>
      <c r="Z33" s="9">
        <f t="shared" si="17"/>
        <v>0.17458432625732753</v>
      </c>
    </row>
    <row r="34" spans="1:26">
      <c r="B34" s="112" t="s">
        <v>23</v>
      </c>
      <c r="C34" s="107">
        <v>1367874891</v>
      </c>
      <c r="D34" s="92">
        <f t="shared" si="13"/>
        <v>6.9622160288923457E-2</v>
      </c>
      <c r="E34" s="91">
        <v>1305698196</v>
      </c>
      <c r="F34" s="92">
        <f t="shared" si="14"/>
        <v>6.6008879686920305E-2</v>
      </c>
      <c r="G34" s="91">
        <v>1180906009</v>
      </c>
      <c r="H34" s="92">
        <f t="shared" si="18"/>
        <v>5.540090840584138E-2</v>
      </c>
      <c r="I34" s="91">
        <v>1234398446</v>
      </c>
      <c r="J34" s="92">
        <f t="shared" si="15"/>
        <v>5.8940368500519043E-2</v>
      </c>
      <c r="K34" s="91">
        <v>1236026235</v>
      </c>
      <c r="L34" s="92">
        <f t="shared" si="19"/>
        <v>6.4950170746465058E-2</v>
      </c>
      <c r="M34" s="91">
        <v>1503283602</v>
      </c>
      <c r="N34" s="92">
        <f t="shared" si="20"/>
        <v>7.6991879131789509E-2</v>
      </c>
      <c r="O34" s="91">
        <v>1348895682</v>
      </c>
      <c r="P34" s="92">
        <f t="shared" si="21"/>
        <v>7.0556629927282066E-2</v>
      </c>
      <c r="Q34" s="91">
        <v>1399461927</v>
      </c>
      <c r="R34" s="7">
        <f t="shared" si="22"/>
        <v>7.4093307658372839E-2</v>
      </c>
      <c r="S34" s="91">
        <v>1438067746</v>
      </c>
      <c r="T34" s="7">
        <f t="shared" si="23"/>
        <v>7.1050129498600692E-2</v>
      </c>
      <c r="U34" s="91">
        <v>1507428697</v>
      </c>
      <c r="V34" s="7">
        <f t="shared" si="24"/>
        <v>5.4121047472777829E-2</v>
      </c>
      <c r="W34" s="91">
        <v>1945250864</v>
      </c>
      <c r="X34" s="7">
        <f t="shared" si="25"/>
        <v>8.0775153582596904E-2</v>
      </c>
      <c r="Y34" s="13">
        <f t="shared" si="16"/>
        <v>437822167</v>
      </c>
      <c r="Z34" s="9">
        <f t="shared" si="17"/>
        <v>0.29044303579421643</v>
      </c>
    </row>
    <row r="35" spans="1:26">
      <c r="B35" s="112" t="s">
        <v>24</v>
      </c>
      <c r="C35" s="107">
        <v>49688633</v>
      </c>
      <c r="D35" s="92">
        <f t="shared" si="13"/>
        <v>2.5290543704142689E-3</v>
      </c>
      <c r="E35" s="91">
        <v>36897778</v>
      </c>
      <c r="F35" s="92">
        <f t="shared" si="14"/>
        <v>1.865347594243513E-3</v>
      </c>
      <c r="G35" s="91">
        <v>28707642</v>
      </c>
      <c r="H35" s="92">
        <f t="shared" si="18"/>
        <v>1.3467874944056491E-3</v>
      </c>
      <c r="I35" s="91">
        <v>14787796</v>
      </c>
      <c r="J35" s="92">
        <f t="shared" si="15"/>
        <v>7.0609141511386955E-4</v>
      </c>
      <c r="K35" s="91">
        <v>20304080</v>
      </c>
      <c r="L35" s="92">
        <f t="shared" si="19"/>
        <v>1.0669299934801839E-3</v>
      </c>
      <c r="M35" s="91">
        <v>18617346</v>
      </c>
      <c r="N35" s="92">
        <f t="shared" si="20"/>
        <v>9.5350235383376779E-4</v>
      </c>
      <c r="O35" s="91">
        <v>16050860</v>
      </c>
      <c r="P35" s="92">
        <f t="shared" si="21"/>
        <v>8.3957166157984234E-4</v>
      </c>
      <c r="Q35" s="91">
        <v>15872096</v>
      </c>
      <c r="R35" s="7">
        <f t="shared" si="22"/>
        <v>8.4033446671338342E-4</v>
      </c>
      <c r="S35" s="91">
        <v>14200044</v>
      </c>
      <c r="T35" s="7">
        <f t="shared" si="23"/>
        <v>7.0157679837555282E-4</v>
      </c>
      <c r="U35" s="91">
        <v>14117782</v>
      </c>
      <c r="V35" s="7">
        <f t="shared" si="24"/>
        <v>5.0686918150950411E-4</v>
      </c>
      <c r="W35" s="91">
        <v>13966213</v>
      </c>
      <c r="X35" s="7">
        <f t="shared" si="25"/>
        <v>5.7993702556312626E-4</v>
      </c>
      <c r="Y35" s="13">
        <f t="shared" si="16"/>
        <v>-151569</v>
      </c>
      <c r="Z35" s="9">
        <f t="shared" si="17"/>
        <v>-1.0736034881399925E-2</v>
      </c>
    </row>
    <row r="36" spans="1:26">
      <c r="B36" s="112" t="s">
        <v>25</v>
      </c>
      <c r="C36" s="107">
        <v>140943566</v>
      </c>
      <c r="D36" s="92">
        <f t="shared" si="13"/>
        <v>7.1737522256664207E-3</v>
      </c>
      <c r="E36" s="91">
        <v>123570699</v>
      </c>
      <c r="F36" s="92">
        <f t="shared" si="14"/>
        <v>6.2470511394653429E-3</v>
      </c>
      <c r="G36" s="91">
        <v>131892196</v>
      </c>
      <c r="H36" s="92">
        <f t="shared" si="18"/>
        <v>6.1875775162062692E-3</v>
      </c>
      <c r="I36" s="91">
        <v>271514418</v>
      </c>
      <c r="J36" s="92">
        <f t="shared" si="15"/>
        <v>1.2964338947429266E-2</v>
      </c>
      <c r="K36" s="91">
        <v>196794422</v>
      </c>
      <c r="L36" s="92">
        <f t="shared" si="19"/>
        <v>1.0341067971629177E-2</v>
      </c>
      <c r="M36" s="91">
        <v>112153602</v>
      </c>
      <c r="N36" s="92">
        <f t="shared" si="20"/>
        <v>5.7440369587553226E-3</v>
      </c>
      <c r="O36" s="91">
        <v>96229004</v>
      </c>
      <c r="P36" s="92">
        <f t="shared" si="21"/>
        <v>5.0334464807775597E-3</v>
      </c>
      <c r="Q36" s="91">
        <v>99112462</v>
      </c>
      <c r="R36" s="7">
        <f t="shared" si="22"/>
        <v>5.2474240263806673E-3</v>
      </c>
      <c r="S36" s="91">
        <v>251279644</v>
      </c>
      <c r="T36" s="7">
        <f t="shared" si="23"/>
        <v>1.2414888864743567E-2</v>
      </c>
      <c r="U36" s="91">
        <v>86220306</v>
      </c>
      <c r="V36" s="7">
        <f t="shared" si="24"/>
        <v>3.0955582067862353E-3</v>
      </c>
      <c r="W36" s="91">
        <v>88117830</v>
      </c>
      <c r="X36" s="7">
        <f t="shared" si="25"/>
        <v>3.6590299911133544E-3</v>
      </c>
      <c r="Y36" s="13">
        <f t="shared" si="16"/>
        <v>1897524</v>
      </c>
      <c r="Z36" s="9">
        <f t="shared" si="17"/>
        <v>2.2007855086944368E-2</v>
      </c>
    </row>
    <row r="37" spans="1:26">
      <c r="B37" s="112" t="s">
        <v>26</v>
      </c>
      <c r="C37" s="107">
        <v>142879473</v>
      </c>
      <c r="D37" s="92">
        <f t="shared" si="13"/>
        <v>7.2722861108523058E-3</v>
      </c>
      <c r="E37" s="91">
        <v>114763538</v>
      </c>
      <c r="F37" s="92">
        <f t="shared" si="14"/>
        <v>5.8018097868975738E-3</v>
      </c>
      <c r="G37" s="91">
        <v>318422215</v>
      </c>
      <c r="H37" s="92">
        <f t="shared" si="18"/>
        <v>1.4938428488934999E-2</v>
      </c>
      <c r="I37" s="91">
        <v>230215911</v>
      </c>
      <c r="J37" s="92">
        <f t="shared" si="15"/>
        <v>1.0992407413499527E-2</v>
      </c>
      <c r="K37" s="91">
        <v>343480882</v>
      </c>
      <c r="L37" s="92">
        <f t="shared" si="19"/>
        <v>1.8049084479219338E-2</v>
      </c>
      <c r="M37" s="91">
        <v>230207338</v>
      </c>
      <c r="N37" s="92">
        <f t="shared" si="20"/>
        <v>1.1790254027228466E-2</v>
      </c>
      <c r="O37" s="91">
        <v>218445810</v>
      </c>
      <c r="P37" s="92">
        <f t="shared" si="21"/>
        <v>1.1426235832027351E-2</v>
      </c>
      <c r="Q37" s="91">
        <v>149356371</v>
      </c>
      <c r="R37" s="7">
        <f t="shared" si="22"/>
        <v>7.9075445596177869E-3</v>
      </c>
      <c r="S37" s="91">
        <v>225657552</v>
      </c>
      <c r="T37" s="7">
        <f t="shared" si="23"/>
        <v>1.1148986782113127E-2</v>
      </c>
      <c r="U37" s="91">
        <v>233841996</v>
      </c>
      <c r="V37" s="7">
        <f t="shared" si="24"/>
        <v>8.3956035810064736E-3</v>
      </c>
      <c r="W37" s="91">
        <v>285766968</v>
      </c>
      <c r="X37" s="7">
        <f t="shared" si="25"/>
        <v>1.1866269362074964E-2</v>
      </c>
      <c r="Y37" s="13">
        <f t="shared" si="16"/>
        <v>51924972</v>
      </c>
      <c r="Z37" s="9">
        <f t="shared" si="17"/>
        <v>0.22205152576614168</v>
      </c>
    </row>
    <row r="38" spans="1:26">
      <c r="B38" s="112" t="s">
        <v>27</v>
      </c>
      <c r="C38" s="107">
        <v>2152630137</v>
      </c>
      <c r="D38" s="92">
        <f t="shared" si="13"/>
        <v>0.10956466956668573</v>
      </c>
      <c r="E38" s="91">
        <v>1825761037</v>
      </c>
      <c r="F38" s="92">
        <f t="shared" si="14"/>
        <v>9.2300380744647859E-2</v>
      </c>
      <c r="G38" s="91">
        <v>1936520091</v>
      </c>
      <c r="H38" s="92">
        <f t="shared" si="18"/>
        <v>9.0849713160840229E-2</v>
      </c>
      <c r="I38" s="91">
        <v>1866755013</v>
      </c>
      <c r="J38" s="92">
        <f t="shared" si="15"/>
        <v>8.9134289437052011E-2</v>
      </c>
      <c r="K38" s="91">
        <v>1572345672</v>
      </c>
      <c r="L38" s="92">
        <f t="shared" si="19"/>
        <v>8.2622938718501668E-2</v>
      </c>
      <c r="M38" s="91">
        <v>1471012674</v>
      </c>
      <c r="N38" s="92">
        <f t="shared" si="20"/>
        <v>7.5339097590940457E-2</v>
      </c>
      <c r="O38" s="91">
        <v>1814625422</v>
      </c>
      <c r="P38" s="92">
        <f t="shared" si="21"/>
        <v>9.4917535926022825E-2</v>
      </c>
      <c r="Q38" s="91">
        <v>1487300176</v>
      </c>
      <c r="R38" s="7">
        <f t="shared" si="22"/>
        <v>7.8743828177556471E-2</v>
      </c>
      <c r="S38" s="91">
        <v>1745259122</v>
      </c>
      <c r="T38" s="7">
        <f t="shared" si="23"/>
        <v>8.6227430502925792E-2</v>
      </c>
      <c r="U38" s="91">
        <v>1517268574</v>
      </c>
      <c r="V38" s="7">
        <f t="shared" si="24"/>
        <v>5.4474327499423957E-2</v>
      </c>
      <c r="W38" s="91">
        <v>1378071616</v>
      </c>
      <c r="X38" s="7">
        <f t="shared" si="25"/>
        <v>5.7223440169214858E-2</v>
      </c>
      <c r="Y38" s="13">
        <f t="shared" si="16"/>
        <v>-139196958</v>
      </c>
      <c r="Z38" s="9">
        <f t="shared" si="17"/>
        <v>-9.1741805231642534E-2</v>
      </c>
    </row>
    <row r="39" spans="1:26">
      <c r="B39" s="112" t="s">
        <v>28</v>
      </c>
      <c r="C39" s="107">
        <v>975191472</v>
      </c>
      <c r="D39" s="92">
        <f t="shared" si="13"/>
        <v>4.9635341230907362E-2</v>
      </c>
      <c r="E39" s="91">
        <v>922513357</v>
      </c>
      <c r="F39" s="92">
        <f t="shared" si="14"/>
        <v>4.6637173412920882E-2</v>
      </c>
      <c r="G39" s="91">
        <v>976933170</v>
      </c>
      <c r="H39" s="92">
        <f t="shared" si="18"/>
        <v>4.583174669051774E-2</v>
      </c>
      <c r="I39" s="91">
        <v>989883495</v>
      </c>
      <c r="J39" s="92">
        <f t="shared" si="15"/>
        <v>4.726520691673141E-2</v>
      </c>
      <c r="K39" s="91">
        <v>947221384</v>
      </c>
      <c r="L39" s="92">
        <f t="shared" si="19"/>
        <v>4.9774178640717072E-2</v>
      </c>
      <c r="M39" s="91">
        <v>977221644</v>
      </c>
      <c r="N39" s="92">
        <f t="shared" si="20"/>
        <v>5.0049192713682404E-2</v>
      </c>
      <c r="O39" s="91">
        <v>1025692063</v>
      </c>
      <c r="P39" s="92">
        <f t="shared" si="21"/>
        <v>5.3650831768650799E-2</v>
      </c>
      <c r="Q39" s="91">
        <v>978781062</v>
      </c>
      <c r="R39" s="7">
        <f t="shared" si="22"/>
        <v>5.1820721205625843E-2</v>
      </c>
      <c r="S39" s="91">
        <v>1029572537</v>
      </c>
      <c r="T39" s="7">
        <f t="shared" si="23"/>
        <v>5.0867744086134904E-2</v>
      </c>
      <c r="U39" s="91">
        <v>948440340</v>
      </c>
      <c r="V39" s="7">
        <f t="shared" si="24"/>
        <v>3.4051749690312251E-2</v>
      </c>
      <c r="W39" s="91">
        <v>943408402</v>
      </c>
      <c r="X39" s="7">
        <f t="shared" si="25"/>
        <v>3.9174360476038998E-2</v>
      </c>
      <c r="Y39" s="13">
        <f t="shared" si="16"/>
        <v>-5031938</v>
      </c>
      <c r="Z39" s="9">
        <f t="shared" si="17"/>
        <v>-5.3054871116089393E-3</v>
      </c>
    </row>
    <row r="40" spans="1:26">
      <c r="B40" s="112" t="s">
        <v>29</v>
      </c>
      <c r="C40" s="107">
        <v>3440771186</v>
      </c>
      <c r="D40" s="92">
        <f t="shared" si="13"/>
        <v>0.17512853302985387</v>
      </c>
      <c r="E40" s="91">
        <v>4468704569</v>
      </c>
      <c r="F40" s="92">
        <f t="shared" si="14"/>
        <v>0.22591298904690532</v>
      </c>
      <c r="G40" s="91">
        <v>4139243940</v>
      </c>
      <c r="H40" s="92">
        <f t="shared" si="18"/>
        <v>0.19418808325275783</v>
      </c>
      <c r="I40" s="91">
        <v>2854363715</v>
      </c>
      <c r="J40" s="92">
        <f t="shared" si="15"/>
        <v>0.13629087896357456</v>
      </c>
      <c r="K40" s="91">
        <v>1996605593</v>
      </c>
      <c r="L40" s="92">
        <f t="shared" si="19"/>
        <v>0.10491676511922671</v>
      </c>
      <c r="M40" s="91">
        <v>1953080837</v>
      </c>
      <c r="N40" s="92">
        <f t="shared" si="20"/>
        <v>0.10002860640325024</v>
      </c>
      <c r="O40" s="91">
        <v>1992828098</v>
      </c>
      <c r="P40" s="92">
        <f t="shared" si="21"/>
        <v>0.10423877583387164</v>
      </c>
      <c r="Q40" s="91">
        <v>2058795161</v>
      </c>
      <c r="R40" s="7">
        <f t="shared" si="22"/>
        <v>0.10900113845651069</v>
      </c>
      <c r="S40" s="91">
        <v>1856783642</v>
      </c>
      <c r="T40" s="7">
        <f t="shared" si="23"/>
        <v>9.173748495641694E-2</v>
      </c>
      <c r="U40" s="91">
        <v>2361790618</v>
      </c>
      <c r="V40" s="7">
        <f t="shared" si="24"/>
        <v>8.479510998558315E-2</v>
      </c>
      <c r="W40" s="91">
        <v>2132621798</v>
      </c>
      <c r="X40" s="7">
        <f t="shared" si="25"/>
        <v>8.8555597869172289E-2</v>
      </c>
      <c r="Y40" s="13">
        <f t="shared" si="16"/>
        <v>-229168820</v>
      </c>
      <c r="Z40" s="9">
        <f t="shared" si="17"/>
        <v>-9.7031810632757787E-2</v>
      </c>
    </row>
    <row r="41" spans="1:26">
      <c r="B41" s="112" t="s">
        <v>30</v>
      </c>
      <c r="C41" s="107">
        <v>1603569025</v>
      </c>
      <c r="D41" s="92">
        <f t="shared" si="13"/>
        <v>8.1618531363847308E-2</v>
      </c>
      <c r="E41" s="91">
        <v>1535616273</v>
      </c>
      <c r="F41" s="92">
        <f t="shared" si="14"/>
        <v>7.7632266108862702E-2</v>
      </c>
      <c r="G41" s="91">
        <v>1559265449</v>
      </c>
      <c r="H41" s="92">
        <f t="shared" si="18"/>
        <v>7.3151225975717882E-2</v>
      </c>
      <c r="I41" s="91">
        <v>1671013345</v>
      </c>
      <c r="J41" s="92">
        <f t="shared" si="15"/>
        <v>7.978796687790464E-2</v>
      </c>
      <c r="K41" s="91">
        <v>1850754701</v>
      </c>
      <c r="L41" s="92">
        <f t="shared" si="19"/>
        <v>9.7252655676659541E-2</v>
      </c>
      <c r="M41" s="91">
        <v>2081039088</v>
      </c>
      <c r="N41" s="92">
        <f t="shared" si="20"/>
        <v>0.10658209117605041</v>
      </c>
      <c r="O41" s="91">
        <v>2127253873</v>
      </c>
      <c r="P41" s="92">
        <f t="shared" si="21"/>
        <v>0.11127017921511775</v>
      </c>
      <c r="Q41" s="91">
        <v>2238474215</v>
      </c>
      <c r="R41" s="7">
        <f t="shared" si="22"/>
        <v>0.11851409137858571</v>
      </c>
      <c r="S41" s="91">
        <v>2277924150</v>
      </c>
      <c r="T41" s="7">
        <f t="shared" si="23"/>
        <v>0.11254463240391034</v>
      </c>
      <c r="U41" s="91">
        <v>2266991569</v>
      </c>
      <c r="V41" s="7">
        <f t="shared" si="24"/>
        <v>8.1391550108081898E-2</v>
      </c>
      <c r="W41" s="91">
        <v>2346992721</v>
      </c>
      <c r="X41" s="7">
        <f t="shared" si="25"/>
        <v>9.7457197426034398E-2</v>
      </c>
      <c r="Y41" s="13">
        <f t="shared" si="16"/>
        <v>80001152</v>
      </c>
      <c r="Z41" s="9">
        <f t="shared" si="17"/>
        <v>3.5289567501695457E-2</v>
      </c>
    </row>
    <row r="42" spans="1:26" ht="14.25" thickBot="1">
      <c r="B42" s="85" t="s">
        <v>138</v>
      </c>
      <c r="C42" s="109"/>
      <c r="D42" s="97"/>
      <c r="E42" s="96"/>
      <c r="F42" s="97"/>
      <c r="G42" s="96"/>
      <c r="H42" s="97"/>
      <c r="I42" s="96"/>
      <c r="J42" s="97"/>
      <c r="K42" s="96"/>
      <c r="L42" s="97"/>
      <c r="M42" s="96"/>
      <c r="N42" s="97"/>
      <c r="O42" s="96"/>
      <c r="P42" s="97"/>
      <c r="Q42" s="96"/>
      <c r="R42" s="161"/>
      <c r="S42" s="96"/>
      <c r="T42" s="161"/>
      <c r="U42" s="96"/>
      <c r="V42" s="161"/>
      <c r="W42" s="96"/>
      <c r="X42" s="161"/>
      <c r="Y42" s="28">
        <f t="shared" si="16"/>
        <v>0</v>
      </c>
      <c r="Z42" s="31" t="e">
        <f t="shared" si="17"/>
        <v>#DIV/0!</v>
      </c>
    </row>
    <row r="43" spans="1:26" ht="14.25" thickTop="1">
      <c r="B43" s="114" t="s">
        <v>31</v>
      </c>
      <c r="C43" s="110">
        <f>SUM(C31:C41)</f>
        <v>19647119327</v>
      </c>
      <c r="D43" s="94">
        <f t="shared" si="13"/>
        <v>1</v>
      </c>
      <c r="E43" s="93">
        <f>SUM(E31:E41)</f>
        <v>19780644698</v>
      </c>
      <c r="F43" s="94">
        <f t="shared" si="14"/>
        <v>1</v>
      </c>
      <c r="G43" s="93">
        <f>SUM(G31:G41)</f>
        <v>21315643425</v>
      </c>
      <c r="H43" s="94">
        <f t="shared" si="18"/>
        <v>1</v>
      </c>
      <c r="I43" s="93">
        <f>SUM(I31:I41)</f>
        <v>20943174897</v>
      </c>
      <c r="J43" s="94">
        <f t="shared" si="15"/>
        <v>1</v>
      </c>
      <c r="K43" s="93">
        <f>SUM(K31:K41)</f>
        <v>19030376992</v>
      </c>
      <c r="L43" s="94">
        <f t="shared" si="19"/>
        <v>1</v>
      </c>
      <c r="M43" s="93">
        <f>SUM(M31:M41)</f>
        <v>19525222906</v>
      </c>
      <c r="N43" s="94">
        <f t="shared" si="20"/>
        <v>1</v>
      </c>
      <c r="O43" s="93">
        <f>SUM(O31:O41)</f>
        <v>19117915402</v>
      </c>
      <c r="P43" s="94">
        <f t="shared" ref="P43" si="26">+O43/O$43</f>
        <v>1</v>
      </c>
      <c r="Q43" s="93">
        <f>SUM(Q31:Q41)</f>
        <v>18887831725</v>
      </c>
      <c r="R43" s="162">
        <f t="shared" ref="R43" si="27">+Q43/Q$43</f>
        <v>1</v>
      </c>
      <c r="S43" s="93">
        <f>SUM(S31:S41)</f>
        <v>20240184728</v>
      </c>
      <c r="T43" s="162">
        <f t="shared" ref="T43" si="28">+S43/S$43</f>
        <v>1</v>
      </c>
      <c r="U43" s="93">
        <f>SUM(U31:U41)</f>
        <v>27852910603</v>
      </c>
      <c r="V43" s="162">
        <f t="shared" ref="V43" si="29">+U43/U$43</f>
        <v>1</v>
      </c>
      <c r="W43" s="93">
        <f>SUM(W31:W41)</f>
        <v>24082292360</v>
      </c>
      <c r="X43" s="162">
        <f t="shared" ref="X43" si="30">+W43/W$43</f>
        <v>1</v>
      </c>
      <c r="Y43" s="151">
        <f t="shared" si="16"/>
        <v>-3770618243</v>
      </c>
      <c r="Z43" s="95">
        <f t="shared" si="17"/>
        <v>-0.13537609396534206</v>
      </c>
    </row>
    <row r="44" spans="1:26">
      <c r="R44" s="233"/>
      <c r="T44" s="233"/>
      <c r="V44" s="233"/>
      <c r="X44" s="233"/>
      <c r="Z44" s="233"/>
    </row>
    <row r="45" spans="1:26">
      <c r="B45" s="3" t="s">
        <v>213</v>
      </c>
    </row>
    <row r="46" spans="1:26">
      <c r="A46" s="415"/>
      <c r="B46" s="417" t="s">
        <v>48</v>
      </c>
      <c r="C46" s="416" t="s">
        <v>98</v>
      </c>
      <c r="D46" s="414"/>
      <c r="E46" s="414" t="s">
        <v>97</v>
      </c>
      <c r="F46" s="414"/>
      <c r="G46" s="414" t="s">
        <v>96</v>
      </c>
      <c r="H46" s="414"/>
      <c r="I46" s="414" t="s">
        <v>47</v>
      </c>
      <c r="J46" s="414"/>
      <c r="K46" s="414" t="s">
        <v>44</v>
      </c>
      <c r="L46" s="414"/>
      <c r="M46" s="414" t="s">
        <v>100</v>
      </c>
      <c r="N46" s="414"/>
      <c r="O46" s="414" t="s">
        <v>137</v>
      </c>
      <c r="P46" s="414"/>
      <c r="Q46" s="414" t="s">
        <v>261</v>
      </c>
      <c r="R46" s="419"/>
      <c r="S46" s="414" t="s">
        <v>260</v>
      </c>
      <c r="T46" s="419"/>
      <c r="U46" s="414" t="s">
        <v>264</v>
      </c>
      <c r="V46" s="419"/>
      <c r="W46" s="414" t="s">
        <v>368</v>
      </c>
      <c r="X46" s="419"/>
      <c r="Y46" s="420" t="s">
        <v>136</v>
      </c>
      <c r="Z46" s="421"/>
    </row>
    <row r="47" spans="1:26">
      <c r="A47" s="415"/>
      <c r="B47" s="418"/>
      <c r="C47" s="105" t="s">
        <v>45</v>
      </c>
      <c r="D47" s="101" t="s">
        <v>46</v>
      </c>
      <c r="E47" s="101" t="s">
        <v>45</v>
      </c>
      <c r="F47" s="101" t="s">
        <v>46</v>
      </c>
      <c r="G47" s="101" t="s">
        <v>45</v>
      </c>
      <c r="H47" s="101" t="s">
        <v>46</v>
      </c>
      <c r="I47" s="101" t="s">
        <v>45</v>
      </c>
      <c r="J47" s="101" t="s">
        <v>46</v>
      </c>
      <c r="K47" s="101" t="s">
        <v>45</v>
      </c>
      <c r="L47" s="101" t="s">
        <v>46</v>
      </c>
      <c r="M47" s="101" t="s">
        <v>45</v>
      </c>
      <c r="N47" s="101" t="s">
        <v>46</v>
      </c>
      <c r="O47" s="101" t="s">
        <v>45</v>
      </c>
      <c r="P47" s="101" t="s">
        <v>46</v>
      </c>
      <c r="Q47" s="101" t="s">
        <v>45</v>
      </c>
      <c r="R47" s="45" t="s">
        <v>46</v>
      </c>
      <c r="S47" s="101" t="s">
        <v>45</v>
      </c>
      <c r="T47" s="45" t="s">
        <v>46</v>
      </c>
      <c r="U47" s="101" t="s">
        <v>45</v>
      </c>
      <c r="V47" s="45" t="s">
        <v>46</v>
      </c>
      <c r="W47" s="101" t="s">
        <v>45</v>
      </c>
      <c r="X47" s="45" t="s">
        <v>46</v>
      </c>
      <c r="Y47" s="44" t="s">
        <v>45</v>
      </c>
      <c r="Z47" s="46" t="s">
        <v>263</v>
      </c>
    </row>
    <row r="48" spans="1:26">
      <c r="B48" s="111" t="s">
        <v>33</v>
      </c>
      <c r="C48" s="106">
        <v>3749135195</v>
      </c>
      <c r="D48" s="99">
        <f t="shared" ref="D48:D64" si="31">+C48/C$64</f>
        <v>0.19082365880721056</v>
      </c>
      <c r="E48" s="98">
        <v>3626991755</v>
      </c>
      <c r="F48" s="99">
        <f t="shared" ref="F48:F64" si="32">+E48/E$64</f>
        <v>0.18336546459521214</v>
      </c>
      <c r="G48" s="98">
        <v>3395811386</v>
      </c>
      <c r="H48" s="99">
        <f t="shared" ref="H48:H64" si="33">+G48/G$64</f>
        <v>0.15931464802202994</v>
      </c>
      <c r="I48" s="98">
        <v>3283003665</v>
      </c>
      <c r="J48" s="99">
        <f t="shared" ref="J48:J64" si="34">+I48/I$64</f>
        <v>0.15675768746362678</v>
      </c>
      <c r="K48" s="98">
        <v>3400797254</v>
      </c>
      <c r="L48" s="99">
        <f t="shared" ref="L48:L64" si="35">+K48/K$64</f>
        <v>0.17870643694345806</v>
      </c>
      <c r="M48" s="98">
        <v>3354981374</v>
      </c>
      <c r="N48" s="99">
        <f t="shared" ref="N48:N64" si="36">+M48/M$64</f>
        <v>0.17182807029409286</v>
      </c>
      <c r="O48" s="98">
        <v>3312487712</v>
      </c>
      <c r="P48" s="99">
        <f t="shared" ref="P48:P64" si="37">+O48/O$64</f>
        <v>0.17326615597710343</v>
      </c>
      <c r="Q48" s="98">
        <v>3311565990</v>
      </c>
      <c r="R48" s="163">
        <f t="shared" ref="R48:R64" si="38">+Q48/Q$64</f>
        <v>0.17532801214110774</v>
      </c>
      <c r="S48" s="98">
        <v>3306536624</v>
      </c>
      <c r="T48" s="163">
        <f t="shared" ref="T48:T64" si="39">+S48/S$64</f>
        <v>0.16336494298027732</v>
      </c>
      <c r="U48" s="98">
        <v>3384935136</v>
      </c>
      <c r="V48" s="163">
        <f t="shared" ref="V48:V64" si="40">+U48/U$64</f>
        <v>0.12152895559990104</v>
      </c>
      <c r="W48" s="98">
        <v>3433699638</v>
      </c>
      <c r="X48" s="163">
        <f t="shared" ref="X48:X64" si="41">+W48/W$64</f>
        <v>0.14258192644913145</v>
      </c>
      <c r="Y48" s="121">
        <f t="shared" ref="Y48:Y64" si="42">+W48-U48</f>
        <v>48764502</v>
      </c>
      <c r="Z48" s="100">
        <f t="shared" ref="Z48:Z64" si="43">+Y48/U48</f>
        <v>1.4406332777657103E-2</v>
      </c>
    </row>
    <row r="49" spans="2:26">
      <c r="B49" s="112" t="s">
        <v>34</v>
      </c>
      <c r="C49" s="107">
        <v>2996438157</v>
      </c>
      <c r="D49" s="92">
        <f t="shared" si="31"/>
        <v>0.15251284970220305</v>
      </c>
      <c r="E49" s="91">
        <v>2832159228</v>
      </c>
      <c r="F49" s="92">
        <f t="shared" si="32"/>
        <v>0.14318207146016446</v>
      </c>
      <c r="G49" s="91">
        <v>2967982876</v>
      </c>
      <c r="H49" s="92">
        <f t="shared" si="33"/>
        <v>0.13924305371457169</v>
      </c>
      <c r="I49" s="91">
        <v>3325347986</v>
      </c>
      <c r="J49" s="92">
        <f t="shared" si="34"/>
        <v>0.15877955478834008</v>
      </c>
      <c r="K49" s="91">
        <v>3275123226</v>
      </c>
      <c r="L49" s="92">
        <f t="shared" si="35"/>
        <v>0.17210246849641334</v>
      </c>
      <c r="M49" s="91">
        <v>3309363502</v>
      </c>
      <c r="N49" s="92">
        <f t="shared" si="36"/>
        <v>0.16949171427810178</v>
      </c>
      <c r="O49" s="91">
        <v>3032588094</v>
      </c>
      <c r="P49" s="92">
        <f t="shared" si="37"/>
        <v>0.15862545838458669</v>
      </c>
      <c r="Q49" s="91">
        <v>3122925006</v>
      </c>
      <c r="R49" s="7">
        <f t="shared" si="38"/>
        <v>0.16534057754583262</v>
      </c>
      <c r="S49" s="91">
        <v>3343911301</v>
      </c>
      <c r="T49" s="7">
        <f t="shared" si="39"/>
        <v>0.16521150107756072</v>
      </c>
      <c r="U49" s="91">
        <v>4122914824</v>
      </c>
      <c r="V49" s="7">
        <f t="shared" si="40"/>
        <v>0.1480245595430133</v>
      </c>
      <c r="W49" s="91">
        <v>4037678334</v>
      </c>
      <c r="X49" s="7">
        <f t="shared" si="41"/>
        <v>0.16766171067279576</v>
      </c>
      <c r="Y49" s="13">
        <f t="shared" si="42"/>
        <v>-85236490</v>
      </c>
      <c r="Z49" s="9">
        <f t="shared" si="43"/>
        <v>-2.067384208468916E-2</v>
      </c>
    </row>
    <row r="50" spans="2:26">
      <c r="B50" s="112" t="s">
        <v>35</v>
      </c>
      <c r="C50" s="107">
        <v>57982003</v>
      </c>
      <c r="D50" s="92">
        <f t="shared" si="31"/>
        <v>2.951170705229972E-3</v>
      </c>
      <c r="E50" s="91">
        <v>63110126</v>
      </c>
      <c r="F50" s="92">
        <f t="shared" si="32"/>
        <v>3.1905828180335571E-3</v>
      </c>
      <c r="G50" s="91">
        <v>39877901</v>
      </c>
      <c r="H50" s="92">
        <f t="shared" si="33"/>
        <v>1.8708735673201948E-3</v>
      </c>
      <c r="I50" s="91">
        <v>36230035</v>
      </c>
      <c r="J50" s="92">
        <f t="shared" si="34"/>
        <v>1.7299208538429272E-3</v>
      </c>
      <c r="K50" s="91">
        <v>20595569</v>
      </c>
      <c r="L50" s="92">
        <f t="shared" si="35"/>
        <v>1.0822640921872315E-3</v>
      </c>
      <c r="M50" s="91">
        <v>25369966</v>
      </c>
      <c r="N50" s="92">
        <f t="shared" si="36"/>
        <v>1.2993432199027003E-3</v>
      </c>
      <c r="O50" s="91">
        <v>28430350</v>
      </c>
      <c r="P50" s="92">
        <f t="shared" si="37"/>
        <v>1.4871051263793012E-3</v>
      </c>
      <c r="Q50" s="91">
        <v>34663037</v>
      </c>
      <c r="R50" s="7">
        <f t="shared" si="38"/>
        <v>1.8352046706409334E-3</v>
      </c>
      <c r="S50" s="91">
        <v>32904560</v>
      </c>
      <c r="T50" s="7">
        <f t="shared" si="39"/>
        <v>1.6257045299828846E-3</v>
      </c>
      <c r="U50" s="91">
        <v>30347466</v>
      </c>
      <c r="V50" s="7">
        <f t="shared" si="40"/>
        <v>1.0895617493107278E-3</v>
      </c>
      <c r="W50" s="91">
        <v>38074325</v>
      </c>
      <c r="X50" s="7">
        <f t="shared" si="41"/>
        <v>1.5810091676837362E-3</v>
      </c>
      <c r="Y50" s="13">
        <f t="shared" si="42"/>
        <v>7726859</v>
      </c>
      <c r="Z50" s="9">
        <f t="shared" si="43"/>
        <v>0.25461298811571287</v>
      </c>
    </row>
    <row r="51" spans="2:26">
      <c r="B51" s="112" t="s">
        <v>36</v>
      </c>
      <c r="C51" s="107">
        <v>3857176201</v>
      </c>
      <c r="D51" s="92">
        <f t="shared" si="31"/>
        <v>0.19632273499246713</v>
      </c>
      <c r="E51" s="91">
        <v>3843302050</v>
      </c>
      <c r="F51" s="92">
        <f t="shared" si="32"/>
        <v>0.19430120429870709</v>
      </c>
      <c r="G51" s="91">
        <v>3856939421</v>
      </c>
      <c r="H51" s="92">
        <f t="shared" si="33"/>
        <v>0.18094849108292227</v>
      </c>
      <c r="I51" s="91">
        <v>4081865532</v>
      </c>
      <c r="J51" s="92">
        <f t="shared" si="34"/>
        <v>0.19490194548223469</v>
      </c>
      <c r="K51" s="91">
        <v>4247683930</v>
      </c>
      <c r="L51" s="92">
        <f t="shared" si="35"/>
        <v>0.22320897239594312</v>
      </c>
      <c r="M51" s="91">
        <v>4510903765</v>
      </c>
      <c r="N51" s="92">
        <f t="shared" si="36"/>
        <v>0.23102956553770368</v>
      </c>
      <c r="O51" s="91">
        <v>4623443433</v>
      </c>
      <c r="P51" s="92">
        <f t="shared" si="37"/>
        <v>0.24183826195382804</v>
      </c>
      <c r="Q51" s="91">
        <v>4503972403</v>
      </c>
      <c r="R51" s="7">
        <f t="shared" si="38"/>
        <v>0.23845894375681706</v>
      </c>
      <c r="S51" s="91">
        <v>4859900933</v>
      </c>
      <c r="T51" s="7">
        <f t="shared" si="39"/>
        <v>0.2401114909923168</v>
      </c>
      <c r="U51" s="91">
        <v>5055194545</v>
      </c>
      <c r="V51" s="7">
        <f t="shared" si="40"/>
        <v>0.18149609629865798</v>
      </c>
      <c r="W51" s="91">
        <v>6490635785</v>
      </c>
      <c r="X51" s="7">
        <f t="shared" si="41"/>
        <v>0.26951901787309751</v>
      </c>
      <c r="Y51" s="13">
        <f t="shared" si="42"/>
        <v>1435441240</v>
      </c>
      <c r="Z51" s="9">
        <f t="shared" si="43"/>
        <v>0.28395370884781646</v>
      </c>
    </row>
    <row r="52" spans="2:26">
      <c r="B52" s="112" t="s">
        <v>37</v>
      </c>
      <c r="C52" s="107">
        <v>1947582101</v>
      </c>
      <c r="D52" s="92">
        <f t="shared" si="31"/>
        <v>9.9128125023577401E-2</v>
      </c>
      <c r="E52" s="91">
        <v>1793453825</v>
      </c>
      <c r="F52" s="92">
        <f t="shared" si="32"/>
        <v>9.0669490328407237E-2</v>
      </c>
      <c r="G52" s="91">
        <v>1875836643</v>
      </c>
      <c r="H52" s="92">
        <f t="shared" si="33"/>
        <v>8.8004962748649912E-2</v>
      </c>
      <c r="I52" s="91">
        <v>2017639787</v>
      </c>
      <c r="J52" s="92">
        <f t="shared" si="34"/>
        <v>9.6338773701833358E-2</v>
      </c>
      <c r="K52" s="91">
        <v>2087040793</v>
      </c>
      <c r="L52" s="92">
        <f t="shared" si="35"/>
        <v>0.10967064368038895</v>
      </c>
      <c r="M52" s="91">
        <v>1940178314</v>
      </c>
      <c r="N52" s="92">
        <f t="shared" si="36"/>
        <v>9.9367793307178751E-2</v>
      </c>
      <c r="O52" s="91">
        <v>2445043205</v>
      </c>
      <c r="P52" s="92">
        <f t="shared" si="37"/>
        <v>0.12789277249046799</v>
      </c>
      <c r="Q52" s="91">
        <v>2313823693</v>
      </c>
      <c r="R52" s="7">
        <f t="shared" si="38"/>
        <v>0.12250340466224161</v>
      </c>
      <c r="S52" s="91">
        <v>2400637905</v>
      </c>
      <c r="T52" s="7">
        <f t="shared" si="39"/>
        <v>0.11860750962806134</v>
      </c>
      <c r="U52" s="91">
        <v>8886393633</v>
      </c>
      <c r="V52" s="7">
        <f t="shared" si="40"/>
        <v>0.31904721770955091</v>
      </c>
      <c r="W52" s="91">
        <v>2525950448</v>
      </c>
      <c r="X52" s="7">
        <f t="shared" si="41"/>
        <v>0.10488828929738979</v>
      </c>
      <c r="Y52" s="13">
        <f t="shared" si="42"/>
        <v>-6360443185</v>
      </c>
      <c r="Z52" s="9">
        <f t="shared" si="43"/>
        <v>-0.7157507812145778</v>
      </c>
    </row>
    <row r="53" spans="2:26">
      <c r="B53" s="112" t="s">
        <v>38</v>
      </c>
      <c r="C53" s="107">
        <f>SUBTOTAL(9,C54:C57)</f>
        <v>3041547704</v>
      </c>
      <c r="D53" s="92">
        <f t="shared" si="31"/>
        <v>0.15480883753885291</v>
      </c>
      <c r="E53" s="91">
        <f>SUBTOTAL(9,E54:E57)</f>
        <v>3814753273</v>
      </c>
      <c r="F53" s="92">
        <f t="shared" si="32"/>
        <v>0.19285789807916204</v>
      </c>
      <c r="G53" s="91">
        <f>SUBTOTAL(9,G54:G57)</f>
        <v>5207750465</v>
      </c>
      <c r="H53" s="92">
        <f t="shared" si="33"/>
        <v>0.24432185360427958</v>
      </c>
      <c r="I53" s="91">
        <f>SUBTOTAL(9,I54:I57)</f>
        <v>3806154389</v>
      </c>
      <c r="J53" s="92">
        <f t="shared" si="34"/>
        <v>0.1817372202504603</v>
      </c>
      <c r="K53" s="91">
        <f>SUBTOTAL(9,K54:K57)</f>
        <v>962199557</v>
      </c>
      <c r="L53" s="92">
        <f t="shared" si="35"/>
        <v>5.0562042255766826E-2</v>
      </c>
      <c r="M53" s="91">
        <f>SUBTOTAL(9,M54:M57)</f>
        <v>1028126107</v>
      </c>
      <c r="N53" s="92">
        <f t="shared" si="36"/>
        <v>5.2656305741024964E-2</v>
      </c>
      <c r="O53" s="91">
        <f>SUBTOTAL(9,O54:O57)</f>
        <v>1138593111</v>
      </c>
      <c r="P53" s="92">
        <f t="shared" si="37"/>
        <v>5.9556342156472104E-2</v>
      </c>
      <c r="Q53" s="91">
        <f>SUBTOTAL(9,Q54:Q57)</f>
        <v>806784991</v>
      </c>
      <c r="R53" s="7">
        <f t="shared" si="38"/>
        <v>4.2714537208214144E-2</v>
      </c>
      <c r="S53" s="91">
        <f>SUBTOTAL(9,S54:S57)</f>
        <v>1148063026</v>
      </c>
      <c r="T53" s="7">
        <f t="shared" si="39"/>
        <v>5.6721963827325403E-2</v>
      </c>
      <c r="U53" s="91">
        <f>SUBTOTAL(9,U54:U57)</f>
        <v>751132392</v>
      </c>
      <c r="V53" s="7">
        <f t="shared" si="40"/>
        <v>2.6967824034845985E-2</v>
      </c>
      <c r="W53" s="91">
        <f>SUBTOTAL(9,W54:W57)</f>
        <v>870689602</v>
      </c>
      <c r="X53" s="7">
        <f t="shared" si="41"/>
        <v>3.6154764213650631E-2</v>
      </c>
      <c r="Y53" s="13">
        <f t="shared" si="42"/>
        <v>119557210</v>
      </c>
      <c r="Z53" s="9">
        <f t="shared" si="43"/>
        <v>0.15916929062486762</v>
      </c>
    </row>
    <row r="54" spans="2:26">
      <c r="B54" s="113" t="s">
        <v>132</v>
      </c>
      <c r="C54" s="108">
        <v>1910912100</v>
      </c>
      <c r="D54" s="103">
        <f t="shared" si="31"/>
        <v>9.726169359463982E-2</v>
      </c>
      <c r="E54" s="102">
        <v>1811404645</v>
      </c>
      <c r="F54" s="103">
        <f t="shared" si="32"/>
        <v>9.1577008368564736E-2</v>
      </c>
      <c r="G54" s="102">
        <v>2213277444</v>
      </c>
      <c r="H54" s="103">
        <f t="shared" si="33"/>
        <v>0.10383601351348966</v>
      </c>
      <c r="I54" s="102">
        <v>378076210</v>
      </c>
      <c r="J54" s="103">
        <f t="shared" si="34"/>
        <v>1.8052478282753463E-2</v>
      </c>
      <c r="K54" s="102">
        <v>242551325</v>
      </c>
      <c r="L54" s="103">
        <f t="shared" si="35"/>
        <v>1.2745682800020487E-2</v>
      </c>
      <c r="M54" s="102">
        <v>174915344</v>
      </c>
      <c r="N54" s="103">
        <f t="shared" si="36"/>
        <v>8.9584300697662933E-3</v>
      </c>
      <c r="O54" s="102">
        <v>325424646</v>
      </c>
      <c r="P54" s="103">
        <f t="shared" si="37"/>
        <v>1.7021973324871813E-2</v>
      </c>
      <c r="Q54" s="102">
        <v>87734319</v>
      </c>
      <c r="R54" s="164">
        <f t="shared" si="38"/>
        <v>4.6450180347527422E-3</v>
      </c>
      <c r="S54" s="102">
        <v>251813317</v>
      </c>
      <c r="T54" s="164">
        <f t="shared" si="39"/>
        <v>1.244125586717817E-2</v>
      </c>
      <c r="U54" s="102">
        <v>227889604</v>
      </c>
      <c r="V54" s="164">
        <f t="shared" si="40"/>
        <v>8.1818955027075091E-3</v>
      </c>
      <c r="W54" s="102">
        <v>294732430</v>
      </c>
      <c r="X54" s="164">
        <f t="shared" si="41"/>
        <v>1.223855377196326E-2</v>
      </c>
      <c r="Y54" s="165">
        <f t="shared" si="42"/>
        <v>66842826</v>
      </c>
      <c r="Z54" s="104">
        <f t="shared" si="43"/>
        <v>0.29331230923548401</v>
      </c>
    </row>
    <row r="55" spans="2:26">
      <c r="B55" s="113" t="s">
        <v>133</v>
      </c>
      <c r="C55" s="108">
        <v>1062386055</v>
      </c>
      <c r="D55" s="103">
        <f t="shared" si="31"/>
        <v>5.4073375201626576E-2</v>
      </c>
      <c r="E55" s="102">
        <v>1995886828</v>
      </c>
      <c r="F55" s="103">
        <f t="shared" si="32"/>
        <v>0.1009036524527981</v>
      </c>
      <c r="G55" s="102">
        <v>2985393660</v>
      </c>
      <c r="H55" s="103">
        <f t="shared" si="33"/>
        <v>0.14005988145011175</v>
      </c>
      <c r="I55" s="102">
        <v>3416185348</v>
      </c>
      <c r="J55" s="103">
        <f t="shared" si="34"/>
        <v>0.16311688007195846</v>
      </c>
      <c r="K55" s="102">
        <v>702257440</v>
      </c>
      <c r="L55" s="103">
        <f t="shared" si="35"/>
        <v>3.6902501250794729E-2</v>
      </c>
      <c r="M55" s="102">
        <v>849003887</v>
      </c>
      <c r="N55" s="103">
        <f t="shared" si="36"/>
        <v>4.3482417132308666E-2</v>
      </c>
      <c r="O55" s="102">
        <v>798083438</v>
      </c>
      <c r="P55" s="103">
        <f t="shared" si="37"/>
        <v>4.1745316956288518E-2</v>
      </c>
      <c r="Q55" s="102">
        <v>699617735</v>
      </c>
      <c r="R55" s="164">
        <f t="shared" si="38"/>
        <v>3.7040659043673263E-2</v>
      </c>
      <c r="S55" s="102">
        <v>871798007</v>
      </c>
      <c r="T55" s="164">
        <f t="shared" si="39"/>
        <v>4.3072630942639883E-2</v>
      </c>
      <c r="U55" s="102">
        <v>491967988</v>
      </c>
      <c r="V55" s="164">
        <f t="shared" si="40"/>
        <v>1.7663072811751702E-2</v>
      </c>
      <c r="W55" s="102">
        <v>543358512</v>
      </c>
      <c r="X55" s="164">
        <f t="shared" si="41"/>
        <v>2.2562574354528766E-2</v>
      </c>
      <c r="Y55" s="165">
        <f t="shared" si="42"/>
        <v>51390524</v>
      </c>
      <c r="Z55" s="104">
        <f t="shared" si="43"/>
        <v>0.10445908118720929</v>
      </c>
    </row>
    <row r="56" spans="2:26">
      <c r="B56" s="113" t="s">
        <v>134</v>
      </c>
      <c r="C56" s="108">
        <v>67729549</v>
      </c>
      <c r="D56" s="103">
        <f t="shared" si="31"/>
        <v>3.4473017582238052E-3</v>
      </c>
      <c r="E56" s="102">
        <v>7461800</v>
      </c>
      <c r="F56" s="103">
        <f t="shared" si="32"/>
        <v>3.7723725779921269E-4</v>
      </c>
      <c r="G56" s="102">
        <v>9079361</v>
      </c>
      <c r="H56" s="103">
        <f t="shared" si="33"/>
        <v>4.2595864067815033E-4</v>
      </c>
      <c r="I56" s="102">
        <v>11892831</v>
      </c>
      <c r="J56" s="103">
        <f t="shared" si="34"/>
        <v>5.6786189574836558E-4</v>
      </c>
      <c r="K56" s="102">
        <v>17390792</v>
      </c>
      <c r="L56" s="103">
        <f t="shared" si="35"/>
        <v>9.1385820495160715E-4</v>
      </c>
      <c r="M56" s="102">
        <v>4206876</v>
      </c>
      <c r="N56" s="103">
        <f t="shared" si="36"/>
        <v>2.1545853895000853E-4</v>
      </c>
      <c r="O56" s="102">
        <v>4536000</v>
      </c>
      <c r="P56" s="103">
        <f t="shared" si="37"/>
        <v>2.372643619672818E-4</v>
      </c>
      <c r="Q56" s="102">
        <v>19432937</v>
      </c>
      <c r="R56" s="164">
        <f t="shared" si="38"/>
        <v>1.0288601297881374E-3</v>
      </c>
      <c r="S56" s="102">
        <v>24451702</v>
      </c>
      <c r="T56" s="164">
        <f t="shared" si="39"/>
        <v>1.2080770175073472E-3</v>
      </c>
      <c r="U56" s="102">
        <v>31274800</v>
      </c>
      <c r="V56" s="164">
        <f t="shared" si="40"/>
        <v>1.1228557203867746E-3</v>
      </c>
      <c r="W56" s="102">
        <v>32598660</v>
      </c>
      <c r="X56" s="164">
        <f t="shared" si="41"/>
        <v>1.3536360871586064E-3</v>
      </c>
      <c r="Y56" s="165">
        <f t="shared" si="42"/>
        <v>1323860</v>
      </c>
      <c r="Z56" s="104">
        <f t="shared" si="43"/>
        <v>4.232992696995664E-2</v>
      </c>
    </row>
    <row r="57" spans="2:26">
      <c r="B57" s="113" t="s">
        <v>135</v>
      </c>
      <c r="C57" s="108">
        <v>520000</v>
      </c>
      <c r="D57" s="103">
        <f t="shared" si="31"/>
        <v>2.6466984362709675E-5</v>
      </c>
      <c r="E57" s="102"/>
      <c r="F57" s="103">
        <f t="shared" si="32"/>
        <v>0</v>
      </c>
      <c r="G57" s="102"/>
      <c r="H57" s="103">
        <f t="shared" si="33"/>
        <v>0</v>
      </c>
      <c r="I57" s="102"/>
      <c r="J57" s="103">
        <f t="shared" si="34"/>
        <v>0</v>
      </c>
      <c r="K57" s="102"/>
      <c r="L57" s="103">
        <f t="shared" si="35"/>
        <v>0</v>
      </c>
      <c r="M57" s="102"/>
      <c r="N57" s="103">
        <f t="shared" si="36"/>
        <v>0</v>
      </c>
      <c r="O57" s="102">
        <v>10549027</v>
      </c>
      <c r="P57" s="103">
        <f t="shared" si="37"/>
        <v>5.5178751334449493E-4</v>
      </c>
      <c r="Q57" s="102">
        <v>0</v>
      </c>
      <c r="R57" s="164">
        <f t="shared" si="38"/>
        <v>0</v>
      </c>
      <c r="S57" s="102">
        <v>0</v>
      </c>
      <c r="T57" s="164">
        <f t="shared" si="39"/>
        <v>0</v>
      </c>
      <c r="U57" s="102"/>
      <c r="V57" s="164">
        <f t="shared" si="40"/>
        <v>0</v>
      </c>
      <c r="W57" s="102"/>
      <c r="X57" s="164">
        <f t="shared" si="41"/>
        <v>0</v>
      </c>
      <c r="Y57" s="165">
        <f t="shared" si="42"/>
        <v>0</v>
      </c>
      <c r="Z57" s="104" t="e">
        <f t="shared" si="43"/>
        <v>#DIV/0!</v>
      </c>
    </row>
    <row r="58" spans="2:26">
      <c r="B58" s="112" t="s">
        <v>39</v>
      </c>
      <c r="C58" s="107">
        <v>22957200</v>
      </c>
      <c r="D58" s="92">
        <f t="shared" si="31"/>
        <v>1.1684766411761509E-3</v>
      </c>
      <c r="E58" s="91">
        <v>0</v>
      </c>
      <c r="F58" s="92">
        <f t="shared" si="32"/>
        <v>0</v>
      </c>
      <c r="G58" s="91">
        <v>0</v>
      </c>
      <c r="H58" s="92">
        <f t="shared" si="33"/>
        <v>0</v>
      </c>
      <c r="I58" s="91">
        <v>0</v>
      </c>
      <c r="J58" s="92">
        <f t="shared" si="34"/>
        <v>0</v>
      </c>
      <c r="K58" s="91">
        <v>0</v>
      </c>
      <c r="L58" s="92">
        <f t="shared" si="35"/>
        <v>0</v>
      </c>
      <c r="M58" s="91">
        <v>0</v>
      </c>
      <c r="N58" s="92">
        <f t="shared" si="36"/>
        <v>0</v>
      </c>
      <c r="O58" s="91">
        <v>0</v>
      </c>
      <c r="P58" s="92">
        <f t="shared" si="37"/>
        <v>0</v>
      </c>
      <c r="Q58" s="91">
        <v>0</v>
      </c>
      <c r="R58" s="7">
        <f t="shared" si="38"/>
        <v>0</v>
      </c>
      <c r="S58" s="91">
        <v>0</v>
      </c>
      <c r="T58" s="7">
        <f t="shared" si="39"/>
        <v>0</v>
      </c>
      <c r="U58" s="91"/>
      <c r="V58" s="7">
        <f t="shared" si="40"/>
        <v>0</v>
      </c>
      <c r="W58" s="91"/>
      <c r="X58" s="7">
        <f t="shared" si="41"/>
        <v>0</v>
      </c>
      <c r="Y58" s="13">
        <f t="shared" si="42"/>
        <v>0</v>
      </c>
      <c r="Z58" s="9" t="e">
        <f t="shared" si="43"/>
        <v>#DIV/0!</v>
      </c>
    </row>
    <row r="59" spans="2:26">
      <c r="B59" s="112" t="s">
        <v>30</v>
      </c>
      <c r="C59" s="107">
        <v>1603515013</v>
      </c>
      <c r="D59" s="92">
        <f t="shared" si="31"/>
        <v>8.161578225854077E-2</v>
      </c>
      <c r="E59" s="91">
        <v>1535616273</v>
      </c>
      <c r="F59" s="92">
        <f t="shared" si="32"/>
        <v>7.7634306984690982E-2</v>
      </c>
      <c r="G59" s="91">
        <v>1557947962</v>
      </c>
      <c r="H59" s="92">
        <f t="shared" si="33"/>
        <v>7.3091200596695577E-2</v>
      </c>
      <c r="I59" s="91">
        <v>1699382664</v>
      </c>
      <c r="J59" s="92">
        <f t="shared" si="34"/>
        <v>8.1142552280524943E-2</v>
      </c>
      <c r="K59" s="91">
        <v>1880753480</v>
      </c>
      <c r="L59" s="92">
        <f t="shared" si="35"/>
        <v>9.8830576502167838E-2</v>
      </c>
      <c r="M59" s="91">
        <v>2111037836</v>
      </c>
      <c r="N59" s="92">
        <f t="shared" si="36"/>
        <v>0.10811850119013437</v>
      </c>
      <c r="O59" s="91">
        <v>2157252322</v>
      </c>
      <c r="P59" s="92">
        <f t="shared" si="37"/>
        <v>0.11283930683019559</v>
      </c>
      <c r="Q59" s="91">
        <v>2258419172</v>
      </c>
      <c r="R59" s="7">
        <f t="shared" si="38"/>
        <v>0.11957005996674296</v>
      </c>
      <c r="S59" s="91">
        <v>2277804616</v>
      </c>
      <c r="T59" s="7">
        <f t="shared" si="39"/>
        <v>0.1125387266277721</v>
      </c>
      <c r="U59" s="91">
        <v>2266991569</v>
      </c>
      <c r="V59" s="7">
        <f t="shared" si="40"/>
        <v>8.1391550108081898E-2</v>
      </c>
      <c r="W59" s="91">
        <v>2346992721</v>
      </c>
      <c r="X59" s="7">
        <f t="shared" si="41"/>
        <v>9.7457197426034398E-2</v>
      </c>
      <c r="Y59" s="13">
        <f t="shared" si="42"/>
        <v>80001152</v>
      </c>
      <c r="Z59" s="9">
        <f t="shared" si="43"/>
        <v>3.5289567501695457E-2</v>
      </c>
    </row>
    <row r="60" spans="2:26">
      <c r="B60" s="112" t="s">
        <v>40</v>
      </c>
      <c r="C60" s="107">
        <v>371238325</v>
      </c>
      <c r="D60" s="92">
        <f t="shared" si="31"/>
        <v>1.8895305658872177E-2</v>
      </c>
      <c r="E60" s="91">
        <v>158450084</v>
      </c>
      <c r="F60" s="92">
        <f t="shared" si="32"/>
        <v>8.0105705307318489E-3</v>
      </c>
      <c r="G60" s="91">
        <v>460101504</v>
      </c>
      <c r="H60" s="92">
        <f t="shared" si="33"/>
        <v>2.1585683311613289E-2</v>
      </c>
      <c r="I60" s="91">
        <v>666241213</v>
      </c>
      <c r="J60" s="92">
        <f t="shared" si="34"/>
        <v>3.18118535645441E-2</v>
      </c>
      <c r="K60" s="91">
        <v>699723485</v>
      </c>
      <c r="L60" s="92">
        <f t="shared" si="35"/>
        <v>3.6769345982896169E-2</v>
      </c>
      <c r="M60" s="91">
        <v>733595922</v>
      </c>
      <c r="N60" s="92">
        <f t="shared" si="36"/>
        <v>3.7571705354235409E-2</v>
      </c>
      <c r="O60" s="91">
        <v>503495742</v>
      </c>
      <c r="P60" s="92">
        <f t="shared" si="37"/>
        <v>2.6336330683173089E-2</v>
      </c>
      <c r="Q60" s="91">
        <v>616582688</v>
      </c>
      <c r="R60" s="7">
        <f t="shared" si="38"/>
        <v>3.2644439921808974E-2</v>
      </c>
      <c r="S60" s="91">
        <v>847796589</v>
      </c>
      <c r="T60" s="7">
        <f t="shared" si="39"/>
        <v>4.1886800955288198E-2</v>
      </c>
      <c r="U60" s="91">
        <v>1181768114</v>
      </c>
      <c r="V60" s="7">
        <f t="shared" si="40"/>
        <v>4.242889121515054E-2</v>
      </c>
      <c r="W60" s="91">
        <v>2144376469</v>
      </c>
      <c r="X60" s="7">
        <f t="shared" si="41"/>
        <v>8.9043702191812443E-2</v>
      </c>
      <c r="Y60" s="13">
        <f t="shared" si="42"/>
        <v>962608355</v>
      </c>
      <c r="Z60" s="9">
        <f t="shared" si="43"/>
        <v>0.81454927036557356</v>
      </c>
    </row>
    <row r="61" spans="2:26">
      <c r="B61" s="112" t="s">
        <v>41</v>
      </c>
      <c r="C61" s="107">
        <v>0</v>
      </c>
      <c r="D61" s="92">
        <f t="shared" si="31"/>
        <v>0</v>
      </c>
      <c r="E61" s="91">
        <v>0</v>
      </c>
      <c r="F61" s="92">
        <f t="shared" si="32"/>
        <v>0</v>
      </c>
      <c r="G61" s="91">
        <v>0</v>
      </c>
      <c r="H61" s="92">
        <f t="shared" si="33"/>
        <v>0</v>
      </c>
      <c r="I61" s="91">
        <v>0</v>
      </c>
      <c r="J61" s="92">
        <f t="shared" si="34"/>
        <v>0</v>
      </c>
      <c r="K61" s="91">
        <v>0</v>
      </c>
      <c r="L61" s="92">
        <f t="shared" si="35"/>
        <v>0</v>
      </c>
      <c r="M61" s="91">
        <v>0</v>
      </c>
      <c r="N61" s="92">
        <f t="shared" si="36"/>
        <v>0</v>
      </c>
      <c r="O61" s="91">
        <v>0</v>
      </c>
      <c r="P61" s="92">
        <f t="shared" si="37"/>
        <v>0</v>
      </c>
      <c r="Q61" s="91">
        <v>0</v>
      </c>
      <c r="R61" s="7">
        <f t="shared" si="38"/>
        <v>0</v>
      </c>
      <c r="S61" s="91">
        <v>0</v>
      </c>
      <c r="T61" s="7">
        <f t="shared" si="39"/>
        <v>0</v>
      </c>
      <c r="U61" s="91"/>
      <c r="V61" s="7">
        <f t="shared" si="40"/>
        <v>0</v>
      </c>
      <c r="W61" s="91"/>
      <c r="X61" s="7">
        <f t="shared" si="41"/>
        <v>0</v>
      </c>
      <c r="Y61" s="13">
        <f t="shared" si="42"/>
        <v>0</v>
      </c>
      <c r="Z61" s="9" t="e">
        <f t="shared" si="43"/>
        <v>#DIV/0!</v>
      </c>
    </row>
    <row r="62" spans="2:26">
      <c r="B62" s="112" t="s">
        <v>42</v>
      </c>
      <c r="C62" s="107">
        <v>45900000</v>
      </c>
      <c r="D62" s="92">
        <f t="shared" si="31"/>
        <v>2.3362203504776425E-3</v>
      </c>
      <c r="E62" s="91">
        <v>35100000</v>
      </c>
      <c r="F62" s="92">
        <f t="shared" si="32"/>
        <v>1.7745085299461746E-3</v>
      </c>
      <c r="G62" s="91">
        <v>39200000</v>
      </c>
      <c r="H62" s="92">
        <f t="shared" si="33"/>
        <v>1.8390698105938835E-3</v>
      </c>
      <c r="I62" s="91">
        <v>26300000</v>
      </c>
      <c r="J62" s="92">
        <f t="shared" si="34"/>
        <v>1.2557790368148689E-3</v>
      </c>
      <c r="K62" s="91">
        <v>48800000</v>
      </c>
      <c r="L62" s="92">
        <f t="shared" si="35"/>
        <v>2.564361669188984E-3</v>
      </c>
      <c r="M62" s="91">
        <v>53110000</v>
      </c>
      <c r="N62" s="92">
        <f t="shared" si="36"/>
        <v>2.7200713792455383E-3</v>
      </c>
      <c r="O62" s="91">
        <v>39836000</v>
      </c>
      <c r="P62" s="92">
        <f t="shared" si="37"/>
        <v>2.0836999830971424E-3</v>
      </c>
      <c r="Q62" s="91">
        <v>29993000</v>
      </c>
      <c r="R62" s="7">
        <f t="shared" si="38"/>
        <v>1.5879535796743233E-3</v>
      </c>
      <c r="S62" s="91">
        <v>65482000</v>
      </c>
      <c r="T62" s="7">
        <f t="shared" si="39"/>
        <v>3.2352471521375535E-3</v>
      </c>
      <c r="U62" s="91">
        <v>54645800</v>
      </c>
      <c r="V62" s="7">
        <f t="shared" si="40"/>
        <v>1.9619421746937347E-3</v>
      </c>
      <c r="W62" s="91">
        <v>33834200</v>
      </c>
      <c r="X62" s="7">
        <f t="shared" si="41"/>
        <v>1.4049410037143158E-3</v>
      </c>
      <c r="Y62" s="13">
        <f t="shared" si="42"/>
        <v>-20811600</v>
      </c>
      <c r="Z62" s="9">
        <f t="shared" si="43"/>
        <v>-0.38084537146496161</v>
      </c>
    </row>
    <row r="63" spans="2:26" ht="14.25" thickBot="1">
      <c r="B63" s="85" t="s">
        <v>43</v>
      </c>
      <c r="C63" s="109">
        <v>1953647428</v>
      </c>
      <c r="D63" s="97">
        <f t="shared" si="31"/>
        <v>9.943683832139226E-2</v>
      </c>
      <c r="E63" s="96">
        <v>2077188084</v>
      </c>
      <c r="F63" s="97">
        <f t="shared" si="32"/>
        <v>0.10501390237494447</v>
      </c>
      <c r="G63" s="96">
        <v>1913675267</v>
      </c>
      <c r="H63" s="97">
        <f t="shared" si="33"/>
        <v>8.9780163541323718E-2</v>
      </c>
      <c r="I63" s="96">
        <v>2001009626</v>
      </c>
      <c r="J63" s="97">
        <f t="shared" si="34"/>
        <v>9.5544712577777982E-2</v>
      </c>
      <c r="K63" s="96">
        <v>2407359698</v>
      </c>
      <c r="L63" s="97">
        <f t="shared" si="35"/>
        <v>0.12650288798158951</v>
      </c>
      <c r="M63" s="96">
        <v>2458556120</v>
      </c>
      <c r="N63" s="97">
        <f t="shared" si="36"/>
        <v>0.12591692969837995</v>
      </c>
      <c r="O63" s="96">
        <v>1836745433</v>
      </c>
      <c r="P63" s="97">
        <f t="shared" si="37"/>
        <v>9.6074566414696597E-2</v>
      </c>
      <c r="Q63" s="96">
        <v>1889101745</v>
      </c>
      <c r="R63" s="161">
        <f t="shared" si="38"/>
        <v>0.10001686654691964</v>
      </c>
      <c r="S63" s="96">
        <v>1957147174</v>
      </c>
      <c r="T63" s="161">
        <f t="shared" si="39"/>
        <v>9.6696112229277667E-2</v>
      </c>
      <c r="U63" s="96">
        <v>2118587124</v>
      </c>
      <c r="V63" s="161">
        <f t="shared" si="40"/>
        <v>7.6063401566793878E-2</v>
      </c>
      <c r="W63" s="96">
        <v>2160360838</v>
      </c>
      <c r="X63" s="161">
        <f t="shared" si="41"/>
        <v>8.9707441704689944E-2</v>
      </c>
      <c r="Y63" s="28">
        <f t="shared" si="42"/>
        <v>41773714</v>
      </c>
      <c r="Z63" s="31">
        <f t="shared" si="43"/>
        <v>1.9717722970547046E-2</v>
      </c>
    </row>
    <row r="64" spans="2:26" ht="14.25" thickTop="1">
      <c r="B64" s="114" t="s">
        <v>31</v>
      </c>
      <c r="C64" s="110">
        <f>SUBTOTAL(9,C48:C63)</f>
        <v>19647119327</v>
      </c>
      <c r="D64" s="94">
        <f t="shared" si="31"/>
        <v>1</v>
      </c>
      <c r="E64" s="93">
        <f>SUBTOTAL(9,E48:E63)</f>
        <v>19780124698</v>
      </c>
      <c r="F64" s="94">
        <f t="shared" si="32"/>
        <v>1</v>
      </c>
      <c r="G64" s="93">
        <f>SUBTOTAL(9,G48:G63)</f>
        <v>21315123425</v>
      </c>
      <c r="H64" s="94">
        <f t="shared" si="33"/>
        <v>1</v>
      </c>
      <c r="I64" s="93">
        <f>SUBTOTAL(9,I48:I63)</f>
        <v>20943174897</v>
      </c>
      <c r="J64" s="94">
        <f t="shared" si="34"/>
        <v>1</v>
      </c>
      <c r="K64" s="93">
        <f>SUBTOTAL(9,K48:K63)</f>
        <v>19030076992</v>
      </c>
      <c r="L64" s="94">
        <f t="shared" si="35"/>
        <v>1</v>
      </c>
      <c r="M64" s="93">
        <f>SUBTOTAL(9,M48:M63)</f>
        <v>19525222906</v>
      </c>
      <c r="N64" s="94">
        <f t="shared" si="36"/>
        <v>1</v>
      </c>
      <c r="O64" s="93">
        <f>SUBTOTAL(9,O48:O63)</f>
        <v>19117915402</v>
      </c>
      <c r="P64" s="94">
        <f t="shared" si="37"/>
        <v>1</v>
      </c>
      <c r="Q64" s="93">
        <f>SUBTOTAL(9,Q48:Q63)</f>
        <v>18887831725</v>
      </c>
      <c r="R64" s="162">
        <f t="shared" si="38"/>
        <v>1</v>
      </c>
      <c r="S64" s="93">
        <f>SUBTOTAL(9,S48:S63)</f>
        <v>20240184728</v>
      </c>
      <c r="T64" s="162">
        <f t="shared" si="39"/>
        <v>1</v>
      </c>
      <c r="U64" s="93">
        <f>SUBTOTAL(9,U48:U63)</f>
        <v>27852910603</v>
      </c>
      <c r="V64" s="162">
        <f t="shared" si="40"/>
        <v>1</v>
      </c>
      <c r="W64" s="93">
        <f>SUBTOTAL(9,W48:W63)</f>
        <v>24082292360</v>
      </c>
      <c r="X64" s="162">
        <f t="shared" si="41"/>
        <v>1</v>
      </c>
      <c r="Y64" s="151">
        <f t="shared" si="42"/>
        <v>-3770618243</v>
      </c>
      <c r="Z64" s="95">
        <f t="shared" si="43"/>
        <v>-0.13537609396534206</v>
      </c>
    </row>
    <row r="66" spans="3:25">
      <c r="C66" s="5">
        <f>+(C48+C51+C59)/C64</f>
        <v>0.4687621760582184</v>
      </c>
      <c r="D66" s="5"/>
      <c r="E66" s="5">
        <f t="shared" ref="E66:S66" si="44">+(E48+E51+E59)/E64</f>
        <v>0.45530097587861018</v>
      </c>
      <c r="F66" s="5"/>
      <c r="G66" s="5">
        <f t="shared" si="44"/>
        <v>0.41335433970164775</v>
      </c>
      <c r="H66" s="5"/>
      <c r="I66" s="5">
        <f t="shared" si="44"/>
        <v>0.43280218522638642</v>
      </c>
      <c r="J66" s="5"/>
      <c r="K66" s="5">
        <f t="shared" si="44"/>
        <v>0.50074598584156904</v>
      </c>
      <c r="L66" s="5"/>
      <c r="M66" s="5">
        <f t="shared" si="44"/>
        <v>0.5109761370219309</v>
      </c>
      <c r="N66" s="5"/>
      <c r="O66" s="5">
        <f t="shared" si="44"/>
        <v>0.52794372476112705</v>
      </c>
      <c r="P66" s="5"/>
      <c r="Q66" s="5">
        <f t="shared" si="44"/>
        <v>0.53335701586466777</v>
      </c>
      <c r="R66" s="5"/>
      <c r="S66" s="5">
        <f t="shared" si="44"/>
        <v>0.51601516060036623</v>
      </c>
      <c r="U66" s="5">
        <f t="shared" ref="U66:W66" si="45">+(U48+U51+U59)/U64</f>
        <v>0.38441660200664091</v>
      </c>
      <c r="W66" s="5">
        <f t="shared" si="45"/>
        <v>0.50955814174826342</v>
      </c>
      <c r="Y66" s="5"/>
    </row>
  </sheetData>
  <mergeCells count="42">
    <mergeCell ref="S2:T2"/>
    <mergeCell ref="S29:T29"/>
    <mergeCell ref="S46:T46"/>
    <mergeCell ref="Q2:R2"/>
    <mergeCell ref="Y2:Z2"/>
    <mergeCell ref="Y29:Z29"/>
    <mergeCell ref="Y46:Z46"/>
    <mergeCell ref="Q46:R46"/>
    <mergeCell ref="Q29:R29"/>
    <mergeCell ref="U2:V2"/>
    <mergeCell ref="U29:V29"/>
    <mergeCell ref="U46:V46"/>
    <mergeCell ref="W2:X2"/>
    <mergeCell ref="W29:X29"/>
    <mergeCell ref="W46:X46"/>
    <mergeCell ref="A46:A47"/>
    <mergeCell ref="E2:F2"/>
    <mergeCell ref="G2:H2"/>
    <mergeCell ref="E29:F29"/>
    <mergeCell ref="G29:H29"/>
    <mergeCell ref="E46:F46"/>
    <mergeCell ref="G46:H46"/>
    <mergeCell ref="C2:D2"/>
    <mergeCell ref="C29:D29"/>
    <mergeCell ref="C46:D46"/>
    <mergeCell ref="B46:B47"/>
    <mergeCell ref="B2:B3"/>
    <mergeCell ref="B29:B30"/>
    <mergeCell ref="A2:A3"/>
    <mergeCell ref="A29:A30"/>
    <mergeCell ref="O2:P2"/>
    <mergeCell ref="O29:P29"/>
    <mergeCell ref="O46:P46"/>
    <mergeCell ref="K46:L46"/>
    <mergeCell ref="I46:J46"/>
    <mergeCell ref="I2:J2"/>
    <mergeCell ref="K2:L2"/>
    <mergeCell ref="M2:N2"/>
    <mergeCell ref="M29:N29"/>
    <mergeCell ref="M46:N46"/>
    <mergeCell ref="K29:L29"/>
    <mergeCell ref="I29:J29"/>
  </mergeCells>
  <phoneticPr fontId="2"/>
  <pageMargins left="0.19685039370078741" right="0.19685039370078741" top="0.59055118110236227" bottom="0.59055118110236227" header="0.31496062992125984" footer="0.31496062992125984"/>
  <pageSetup paperSize="9" scale="63" fitToHeight="3" orientation="landscape"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55"/>
  <sheetViews>
    <sheetView showGridLines="0" zoomScaleNormal="100" workbookViewId="0">
      <pane xSplit="3" ySplit="3" topLeftCell="M31" activePane="bottomRight" state="frozen"/>
      <selection pane="topRight" activeCell="D1" sqref="D1"/>
      <selection pane="bottomLeft" activeCell="A4" sqref="A4"/>
      <selection pane="bottomRight" activeCell="P53" sqref="P53"/>
    </sheetView>
  </sheetViews>
  <sheetFormatPr defaultColWidth="9" defaultRowHeight="13.5"/>
  <cols>
    <col min="1" max="1" width="1.625" style="3" customWidth="1"/>
    <col min="2" max="2" width="3.625" style="3" customWidth="1"/>
    <col min="3" max="3" width="21.125" style="3" bestFit="1" customWidth="1"/>
    <col min="4" max="4" width="15.625" style="4" customWidth="1"/>
    <col min="5" max="5" width="7.625" style="4" customWidth="1"/>
    <col min="6" max="6" width="15.625" style="4" customWidth="1"/>
    <col min="7" max="7" width="7.625" style="4" customWidth="1"/>
    <col min="8" max="8" width="15.625" style="4" customWidth="1"/>
    <col min="9" max="9" width="7.625" style="4" customWidth="1"/>
    <col min="10" max="10" width="15.625" style="4" customWidth="1"/>
    <col min="11" max="11" width="7.625" style="4" customWidth="1"/>
    <col min="12" max="12" width="15.625" style="4" customWidth="1"/>
    <col min="13" max="13" width="7.625" style="4" customWidth="1"/>
    <col min="14" max="14" width="15.625" style="4" customWidth="1"/>
    <col min="15" max="15" width="7.625" style="4" customWidth="1"/>
    <col min="16" max="16" width="15.625" style="4" customWidth="1"/>
    <col min="17" max="17" width="7.625" style="4" customWidth="1"/>
    <col min="18" max="18" width="15.625" style="4" customWidth="1"/>
    <col min="19" max="19" width="7.625" style="4" customWidth="1"/>
    <col min="20" max="20" width="15.625" style="4" customWidth="1"/>
    <col min="21" max="21" width="7.625" style="4" customWidth="1"/>
    <col min="22" max="22" width="15.625" style="4" customWidth="1"/>
    <col min="23" max="23" width="7.625" style="4" customWidth="1"/>
    <col min="24" max="24" width="15.625" style="4" customWidth="1"/>
    <col min="25" max="25" width="7.625" style="4" customWidth="1"/>
    <col min="26" max="26" width="14" style="4" bestFit="1" customWidth="1"/>
    <col min="27" max="27" width="10.375" style="4" bestFit="1" customWidth="1"/>
    <col min="28" max="28" width="3.375" style="3" bestFit="1" customWidth="1"/>
    <col min="29" max="29" width="9.25" style="3" bestFit="1" customWidth="1"/>
    <col min="30" max="16384" width="9" style="3"/>
  </cols>
  <sheetData>
    <row r="1" spans="2:27" ht="20.100000000000001" customHeight="1">
      <c r="B1" s="48" t="s">
        <v>106</v>
      </c>
      <c r="E1" s="5"/>
      <c r="G1" s="5"/>
      <c r="I1" s="5"/>
      <c r="K1" s="5"/>
      <c r="O1" s="49"/>
      <c r="Q1" s="49"/>
      <c r="S1" s="49"/>
      <c r="U1" s="49"/>
      <c r="W1" s="49"/>
      <c r="Y1" s="49"/>
      <c r="AA1" s="49" t="s">
        <v>107</v>
      </c>
    </row>
    <row r="2" spans="2:27">
      <c r="B2" s="424" t="s">
        <v>105</v>
      </c>
      <c r="C2" s="425"/>
      <c r="D2" s="420" t="s">
        <v>98</v>
      </c>
      <c r="E2" s="419"/>
      <c r="F2" s="420" t="s">
        <v>97</v>
      </c>
      <c r="G2" s="421"/>
      <c r="H2" s="420" t="s">
        <v>96</v>
      </c>
      <c r="I2" s="421"/>
      <c r="J2" s="420" t="s">
        <v>95</v>
      </c>
      <c r="K2" s="421"/>
      <c r="L2" s="420" t="s">
        <v>94</v>
      </c>
      <c r="M2" s="421"/>
      <c r="N2" s="420" t="s">
        <v>100</v>
      </c>
      <c r="O2" s="421"/>
      <c r="P2" s="420" t="s">
        <v>137</v>
      </c>
      <c r="Q2" s="421"/>
      <c r="R2" s="420" t="s">
        <v>141</v>
      </c>
      <c r="S2" s="421"/>
      <c r="T2" s="420" t="s">
        <v>260</v>
      </c>
      <c r="U2" s="421"/>
      <c r="V2" s="420" t="s">
        <v>267</v>
      </c>
      <c r="W2" s="421"/>
      <c r="X2" s="420" t="s">
        <v>367</v>
      </c>
      <c r="Y2" s="421"/>
      <c r="Z2" s="422" t="s">
        <v>136</v>
      </c>
      <c r="AA2" s="423"/>
    </row>
    <row r="3" spans="2:27">
      <c r="B3" s="42" t="s">
        <v>101</v>
      </c>
      <c r="C3" s="43" t="s">
        <v>102</v>
      </c>
      <c r="D3" s="44" t="s">
        <v>45</v>
      </c>
      <c r="E3" s="45" t="s">
        <v>99</v>
      </c>
      <c r="F3" s="44" t="s">
        <v>45</v>
      </c>
      <c r="G3" s="46" t="s">
        <v>99</v>
      </c>
      <c r="H3" s="44" t="s">
        <v>45</v>
      </c>
      <c r="I3" s="46" t="s">
        <v>99</v>
      </c>
      <c r="J3" s="44" t="s">
        <v>45</v>
      </c>
      <c r="K3" s="46" t="s">
        <v>99</v>
      </c>
      <c r="L3" s="44" t="s">
        <v>45</v>
      </c>
      <c r="M3" s="46" t="s">
        <v>99</v>
      </c>
      <c r="N3" s="44" t="s">
        <v>45</v>
      </c>
      <c r="O3" s="46" t="s">
        <v>99</v>
      </c>
      <c r="P3" s="44" t="s">
        <v>45</v>
      </c>
      <c r="Q3" s="46" t="s">
        <v>46</v>
      </c>
      <c r="R3" s="44" t="s">
        <v>45</v>
      </c>
      <c r="S3" s="46" t="s">
        <v>46</v>
      </c>
      <c r="T3" s="44" t="s">
        <v>45</v>
      </c>
      <c r="U3" s="46" t="s">
        <v>46</v>
      </c>
      <c r="V3" s="44" t="s">
        <v>45</v>
      </c>
      <c r="W3" s="46" t="s">
        <v>46</v>
      </c>
      <c r="X3" s="44" t="s">
        <v>45</v>
      </c>
      <c r="Y3" s="46" t="s">
        <v>46</v>
      </c>
      <c r="Z3" s="47" t="s">
        <v>45</v>
      </c>
      <c r="AA3" s="79" t="s">
        <v>143</v>
      </c>
    </row>
    <row r="4" spans="2:27">
      <c r="B4" s="33" t="s">
        <v>51</v>
      </c>
      <c r="C4" s="16"/>
      <c r="D4" s="17">
        <f>SUBTOTAL(9,D5)</f>
        <v>253757644</v>
      </c>
      <c r="E4" s="18">
        <f t="shared" ref="E4:E53" si="0">+D4/D$55</f>
        <v>1.2915768453203939E-2</v>
      </c>
      <c r="F4" s="17">
        <f>SUBTOTAL(9,F5)</f>
        <v>236435055</v>
      </c>
      <c r="G4" s="19">
        <f t="shared" ref="G4:G53" si="1">+F4/F$55</f>
        <v>1.1952848787780192E-2</v>
      </c>
      <c r="H4" s="17">
        <f>SUBTOTAL(9,H5)</f>
        <v>226689293</v>
      </c>
      <c r="I4" s="19">
        <f t="shared" ref="I4:I53" si="2">+H4/H$55</f>
        <v>1.0634879204918957E-2</v>
      </c>
      <c r="J4" s="17">
        <f>SUBTOTAL(9,J5)</f>
        <v>234083218</v>
      </c>
      <c r="K4" s="19">
        <f t="shared" ref="K4:K53" si="3">+J4/J$55</f>
        <v>1.1177064564051899E-2</v>
      </c>
      <c r="L4" s="17">
        <f>SUBTOTAL(9,L5)</f>
        <v>241800562</v>
      </c>
      <c r="M4" s="19">
        <f t="shared" ref="M4:M55" si="4">+L4/L$55</f>
        <v>1.2706031104988002E-2</v>
      </c>
      <c r="N4" s="74">
        <f>SUBTOTAL(9,N5)</f>
        <v>233970272</v>
      </c>
      <c r="O4" s="19">
        <f t="shared" ref="O4:O55" si="5">+N4/N$55</f>
        <v>1.1982975719478324E-2</v>
      </c>
      <c r="P4" s="74">
        <f>SUBTOTAL(9,P5)</f>
        <v>236495082</v>
      </c>
      <c r="Q4" s="19">
        <f t="shared" ref="Q4:Q55" si="6">+P4/P$55</f>
        <v>1.2370338346369046E-2</v>
      </c>
      <c r="R4" s="74">
        <f>SUBTOTAL(9,R5)</f>
        <v>225829131</v>
      </c>
      <c r="S4" s="19">
        <f t="shared" ref="S4:S55" si="7">+R4/R$55</f>
        <v>1.1956329042316263E-2</v>
      </c>
      <c r="T4" s="74">
        <f>SUBTOTAL(9,T5)</f>
        <v>223132950</v>
      </c>
      <c r="U4" s="19">
        <f t="shared" ref="U4:U55" si="8">+T4/T$55</f>
        <v>1.1024254620133031E-2</v>
      </c>
      <c r="V4" s="74">
        <f>SUBTOTAL(9,V5)</f>
        <v>213576522</v>
      </c>
      <c r="W4" s="19">
        <f t="shared" ref="W4:W55" si="9">+V4/V$55</f>
        <v>7.6680144866797494E-3</v>
      </c>
      <c r="X4" s="74">
        <f>SUBTOTAL(9,X5)</f>
        <v>217346243</v>
      </c>
      <c r="Y4" s="19">
        <f t="shared" ref="Y4:Y55" si="10">+X4/X$55</f>
        <v>9.0251475960405631E-3</v>
      </c>
      <c r="Z4" s="20">
        <f>+X4-V4</f>
        <v>3769721</v>
      </c>
      <c r="AA4" s="80">
        <f>+(X4-V4)/V4</f>
        <v>1.7650446616037693E-2</v>
      </c>
    </row>
    <row r="5" spans="2:27">
      <c r="B5" s="35"/>
      <c r="C5" s="11" t="s">
        <v>51</v>
      </c>
      <c r="D5" s="13">
        <v>253757644</v>
      </c>
      <c r="E5" s="7">
        <f t="shared" si="0"/>
        <v>1.2915768453203939E-2</v>
      </c>
      <c r="F5" s="13">
        <v>236435055</v>
      </c>
      <c r="G5" s="9">
        <f t="shared" si="1"/>
        <v>1.1952848787780192E-2</v>
      </c>
      <c r="H5" s="13">
        <v>226689293</v>
      </c>
      <c r="I5" s="9">
        <f t="shared" si="2"/>
        <v>1.0634879204918957E-2</v>
      </c>
      <c r="J5" s="13">
        <v>234083218</v>
      </c>
      <c r="K5" s="9">
        <f t="shared" si="3"/>
        <v>1.1177064564051899E-2</v>
      </c>
      <c r="L5" s="13">
        <v>241800562</v>
      </c>
      <c r="M5" s="9">
        <f t="shared" si="4"/>
        <v>1.2706031104988002E-2</v>
      </c>
      <c r="N5" s="75">
        <v>233970272</v>
      </c>
      <c r="O5" s="9">
        <f t="shared" si="5"/>
        <v>1.1982975719478324E-2</v>
      </c>
      <c r="P5" s="75">
        <v>236495082</v>
      </c>
      <c r="Q5" s="9">
        <f t="shared" si="6"/>
        <v>1.2370338346369046E-2</v>
      </c>
      <c r="R5" s="75">
        <v>225829131</v>
      </c>
      <c r="S5" s="9">
        <f t="shared" si="7"/>
        <v>1.1956329042316263E-2</v>
      </c>
      <c r="T5" s="75">
        <v>223132950</v>
      </c>
      <c r="U5" s="9">
        <f t="shared" si="8"/>
        <v>1.1024254620133031E-2</v>
      </c>
      <c r="V5" s="75">
        <v>213576522</v>
      </c>
      <c r="W5" s="9">
        <f t="shared" si="9"/>
        <v>7.6680144866797494E-3</v>
      </c>
      <c r="X5" s="75">
        <v>217346243</v>
      </c>
      <c r="Y5" s="9">
        <f t="shared" si="10"/>
        <v>9.0251475960405631E-3</v>
      </c>
      <c r="Z5" s="15">
        <f t="shared" ref="Z5:Z55" si="11">+X5-V5</f>
        <v>3769721</v>
      </c>
      <c r="AA5" s="81">
        <f t="shared" ref="AA5:AA55" si="12">+(X5-V5)/V5</f>
        <v>1.7650446616037693E-2</v>
      </c>
    </row>
    <row r="6" spans="2:27">
      <c r="B6" s="34" t="s">
        <v>52</v>
      </c>
      <c r="C6" s="10"/>
      <c r="D6" s="12">
        <f>SUBTOTAL(9,D7:D14)</f>
        <v>2053499554</v>
      </c>
      <c r="E6" s="6">
        <f t="shared" si="0"/>
        <v>0.10451911650874864</v>
      </c>
      <c r="F6" s="12">
        <f>SUBTOTAL(9,F7:F14)</f>
        <v>2168002310</v>
      </c>
      <c r="G6" s="8">
        <f t="shared" si="1"/>
        <v>0.10960220675816519</v>
      </c>
      <c r="H6" s="12">
        <f>SUBTOTAL(9,H7:H14)</f>
        <v>3965727767</v>
      </c>
      <c r="I6" s="8">
        <f t="shared" si="2"/>
        <v>0.18604776257182112</v>
      </c>
      <c r="J6" s="12">
        <f>SUBTOTAL(9,J7:J14)</f>
        <v>3896270485</v>
      </c>
      <c r="K6" s="8">
        <f t="shared" si="3"/>
        <v>0.18604010634309892</v>
      </c>
      <c r="L6" s="12">
        <f>SUBTOTAL(9,L7:L14)</f>
        <v>2656202902</v>
      </c>
      <c r="M6" s="8">
        <f t="shared" si="4"/>
        <v>0.13957699855954592</v>
      </c>
      <c r="N6" s="76">
        <f>SUBTOTAL(9,N7:N14)</f>
        <v>2645954369</v>
      </c>
      <c r="O6" s="8">
        <f t="shared" si="5"/>
        <v>0.1355146817907473</v>
      </c>
      <c r="P6" s="76">
        <f>SUBTOTAL(9,P7:P14)</f>
        <v>2186963203</v>
      </c>
      <c r="Q6" s="8">
        <f t="shared" si="6"/>
        <v>0.11439339263794489</v>
      </c>
      <c r="R6" s="76">
        <f>SUBTOTAL(9,R7:R14)</f>
        <v>2284883265</v>
      </c>
      <c r="S6" s="8">
        <f t="shared" si="7"/>
        <v>0.1209711786014972</v>
      </c>
      <c r="T6" s="76">
        <f>SUBTOTAL(9,T7:T14)</f>
        <v>2689326715</v>
      </c>
      <c r="U6" s="8">
        <f t="shared" si="8"/>
        <v>0.13287066057651251</v>
      </c>
      <c r="V6" s="76">
        <f>SUBTOTAL(9,V7:V14)</f>
        <v>9891898050</v>
      </c>
      <c r="W6" s="8">
        <f t="shared" si="9"/>
        <v>0.35514773270893119</v>
      </c>
      <c r="X6" s="76">
        <f>SUBTOTAL(9,X7:X14)</f>
        <v>4381092371</v>
      </c>
      <c r="Y6" s="8">
        <f t="shared" si="10"/>
        <v>0.18192173342587889</v>
      </c>
      <c r="Z6" s="14">
        <f t="shared" si="11"/>
        <v>-5510805679</v>
      </c>
      <c r="AA6" s="82">
        <f t="shared" si="12"/>
        <v>-0.55710295952757016</v>
      </c>
    </row>
    <row r="7" spans="2:27">
      <c r="B7" s="36"/>
      <c r="C7" s="11" t="s">
        <v>53</v>
      </c>
      <c r="D7" s="13">
        <v>914269091</v>
      </c>
      <c r="E7" s="7">
        <f t="shared" si="0"/>
        <v>4.6534511028472669E-2</v>
      </c>
      <c r="F7" s="13">
        <v>926884890</v>
      </c>
      <c r="G7" s="9">
        <f t="shared" si="1"/>
        <v>4.6858173944841965E-2</v>
      </c>
      <c r="H7" s="13">
        <v>965027893</v>
      </c>
      <c r="I7" s="9">
        <f t="shared" si="2"/>
        <v>4.5273223695803118E-2</v>
      </c>
      <c r="J7" s="13">
        <v>936673755</v>
      </c>
      <c r="K7" s="9">
        <f t="shared" si="3"/>
        <v>4.4724534823713552E-2</v>
      </c>
      <c r="L7" s="13">
        <v>928090535</v>
      </c>
      <c r="M7" s="9">
        <f t="shared" si="4"/>
        <v>4.8768899081197983E-2</v>
      </c>
      <c r="N7" s="75">
        <v>971808758</v>
      </c>
      <c r="O7" s="9">
        <f t="shared" si="5"/>
        <v>4.9771967402296245E-2</v>
      </c>
      <c r="P7" s="75">
        <v>843888669</v>
      </c>
      <c r="Q7" s="9">
        <f t="shared" si="6"/>
        <v>4.4141249255225674E-2</v>
      </c>
      <c r="R7" s="75">
        <v>836339044</v>
      </c>
      <c r="S7" s="9">
        <f t="shared" si="7"/>
        <v>4.427925111663393E-2</v>
      </c>
      <c r="T7" s="75">
        <v>843817285</v>
      </c>
      <c r="U7" s="9">
        <f t="shared" si="8"/>
        <v>4.1690196820816289E-2</v>
      </c>
      <c r="V7" s="75">
        <v>1007389608</v>
      </c>
      <c r="W7" s="9">
        <f t="shared" si="9"/>
        <v>3.6168198805459684E-2</v>
      </c>
      <c r="X7" s="75">
        <v>1249848450</v>
      </c>
      <c r="Y7" s="9">
        <f t="shared" si="10"/>
        <v>5.189906472840445E-2</v>
      </c>
      <c r="Z7" s="15">
        <f t="shared" si="11"/>
        <v>242458842</v>
      </c>
      <c r="AA7" s="81">
        <f t="shared" si="12"/>
        <v>0.24068030886417482</v>
      </c>
    </row>
    <row r="8" spans="2:27">
      <c r="B8" s="36"/>
      <c r="C8" s="11" t="s">
        <v>54</v>
      </c>
      <c r="D8" s="13">
        <v>381880719</v>
      </c>
      <c r="E8" s="7">
        <f t="shared" si="0"/>
        <v>1.9436982727294858E-2</v>
      </c>
      <c r="F8" s="13">
        <v>541278962</v>
      </c>
      <c r="G8" s="9">
        <f t="shared" si="1"/>
        <v>2.736407080072209E-2</v>
      </c>
      <c r="H8" s="13">
        <v>2297482426</v>
      </c>
      <c r="I8" s="9">
        <f t="shared" si="2"/>
        <v>0.10778386465713737</v>
      </c>
      <c r="J8" s="13">
        <v>2180397774</v>
      </c>
      <c r="K8" s="9">
        <f t="shared" si="3"/>
        <v>0.10411018313714844</v>
      </c>
      <c r="L8" s="13">
        <v>908128162</v>
      </c>
      <c r="M8" s="9">
        <f t="shared" si="4"/>
        <v>4.7719924959014705E-2</v>
      </c>
      <c r="N8" s="75">
        <v>705272870</v>
      </c>
      <c r="O8" s="9">
        <f t="shared" si="5"/>
        <v>3.6121117458959885E-2</v>
      </c>
      <c r="P8" s="75">
        <v>604543644</v>
      </c>
      <c r="Q8" s="9">
        <f t="shared" si="6"/>
        <v>3.1621839059752105E-2</v>
      </c>
      <c r="R8" s="75">
        <v>717696229</v>
      </c>
      <c r="S8" s="9">
        <f t="shared" si="7"/>
        <v>3.7997809354159737E-2</v>
      </c>
      <c r="T8" s="75">
        <v>976707992</v>
      </c>
      <c r="U8" s="9">
        <f t="shared" si="8"/>
        <v>4.8255883289881008E-2</v>
      </c>
      <c r="V8" s="75">
        <v>8122756010</v>
      </c>
      <c r="W8" s="9">
        <f t="shared" si="9"/>
        <v>0.29163041973520387</v>
      </c>
      <c r="X8" s="75">
        <v>2395054755</v>
      </c>
      <c r="Y8" s="9">
        <f t="shared" si="10"/>
        <v>9.9452939080588429E-2</v>
      </c>
      <c r="Z8" s="15">
        <f t="shared" si="11"/>
        <v>-5727701255</v>
      </c>
      <c r="AA8" s="81">
        <f t="shared" si="12"/>
        <v>-0.70514259543787527</v>
      </c>
    </row>
    <row r="9" spans="2:27">
      <c r="B9" s="36"/>
      <c r="C9" s="11" t="s">
        <v>55</v>
      </c>
      <c r="D9" s="13">
        <v>288367094</v>
      </c>
      <c r="E9" s="7">
        <f t="shared" si="0"/>
        <v>1.4677321860803904E-2</v>
      </c>
      <c r="F9" s="13">
        <v>273823845</v>
      </c>
      <c r="G9" s="9">
        <f t="shared" si="1"/>
        <v>1.3843019233224792E-2</v>
      </c>
      <c r="H9" s="13">
        <v>282934315</v>
      </c>
      <c r="I9" s="9">
        <f t="shared" si="2"/>
        <v>1.3273552637316178E-2</v>
      </c>
      <c r="J9" s="13">
        <v>308890685</v>
      </c>
      <c r="K9" s="9">
        <f t="shared" si="3"/>
        <v>1.4748990376060268E-2</v>
      </c>
      <c r="L9" s="13">
        <v>308437021</v>
      </c>
      <c r="M9" s="9">
        <f t="shared" si="4"/>
        <v>1.6207614863839058E-2</v>
      </c>
      <c r="N9" s="75">
        <v>303206864</v>
      </c>
      <c r="O9" s="9">
        <f t="shared" si="5"/>
        <v>1.5528983482530491E-2</v>
      </c>
      <c r="P9" s="75">
        <v>279459532</v>
      </c>
      <c r="Q9" s="9">
        <f t="shared" si="6"/>
        <v>1.4617678032551847E-2</v>
      </c>
      <c r="R9" s="75">
        <v>289038496</v>
      </c>
      <c r="S9" s="9">
        <f t="shared" si="7"/>
        <v>1.5302894488276684E-2</v>
      </c>
      <c r="T9" s="75">
        <v>333062222</v>
      </c>
      <c r="U9" s="9">
        <f t="shared" si="8"/>
        <v>1.6455493192176561E-2</v>
      </c>
      <c r="V9" s="75">
        <v>265581122</v>
      </c>
      <c r="W9" s="9">
        <f t="shared" si="9"/>
        <v>9.5351299469361248E-3</v>
      </c>
      <c r="X9" s="75">
        <v>266574933</v>
      </c>
      <c r="Y9" s="9">
        <f t="shared" si="10"/>
        <v>1.1069333808220573E-2</v>
      </c>
      <c r="Z9" s="15">
        <f t="shared" si="11"/>
        <v>993811</v>
      </c>
      <c r="AA9" s="81">
        <f t="shared" si="12"/>
        <v>3.7420242542690967E-3</v>
      </c>
    </row>
    <row r="10" spans="2:27">
      <c r="B10" s="36"/>
      <c r="C10" s="11" t="s">
        <v>56</v>
      </c>
      <c r="D10" s="13">
        <v>152578079</v>
      </c>
      <c r="E10" s="7">
        <f t="shared" si="0"/>
        <v>7.7659262134332331E-3</v>
      </c>
      <c r="F10" s="13">
        <v>134167129</v>
      </c>
      <c r="G10" s="9">
        <f t="shared" si="1"/>
        <v>6.7827480372045458E-3</v>
      </c>
      <c r="H10" s="13">
        <v>120767439</v>
      </c>
      <c r="I10" s="9">
        <f t="shared" si="2"/>
        <v>5.6656717600350832E-3</v>
      </c>
      <c r="J10" s="13">
        <v>124422957</v>
      </c>
      <c r="K10" s="9">
        <f t="shared" si="3"/>
        <v>5.9409787490158879E-3</v>
      </c>
      <c r="L10" s="13">
        <v>146603166</v>
      </c>
      <c r="M10" s="9">
        <f t="shared" si="4"/>
        <v>7.7036396105883299E-3</v>
      </c>
      <c r="N10" s="75">
        <v>141183226</v>
      </c>
      <c r="O10" s="9">
        <f t="shared" si="5"/>
        <v>7.2308125074779621E-3</v>
      </c>
      <c r="P10" s="75">
        <v>127139742</v>
      </c>
      <c r="Q10" s="9">
        <f t="shared" si="6"/>
        <v>6.6502931583586472E-3</v>
      </c>
      <c r="R10" s="75">
        <v>132015134</v>
      </c>
      <c r="S10" s="9">
        <f t="shared" si="7"/>
        <v>6.989427686676407E-3</v>
      </c>
      <c r="T10" s="75">
        <v>130256794</v>
      </c>
      <c r="U10" s="9">
        <f t="shared" si="8"/>
        <v>6.4355536152693555E-3</v>
      </c>
      <c r="V10" s="75">
        <v>158676401</v>
      </c>
      <c r="W10" s="9">
        <f t="shared" si="9"/>
        <v>5.6969414529664695E-3</v>
      </c>
      <c r="X10" s="75">
        <v>140616076</v>
      </c>
      <c r="Y10" s="9">
        <f t="shared" si="10"/>
        <v>5.8389821823423785E-3</v>
      </c>
      <c r="Z10" s="15">
        <f t="shared" si="11"/>
        <v>-18060325</v>
      </c>
      <c r="AA10" s="81">
        <f t="shared" si="12"/>
        <v>-0.11381859486465161</v>
      </c>
    </row>
    <row r="11" spans="2:27">
      <c r="B11" s="36"/>
      <c r="C11" s="11" t="s">
        <v>57</v>
      </c>
      <c r="D11" s="13">
        <v>192447939</v>
      </c>
      <c r="E11" s="7">
        <f t="shared" si="0"/>
        <v>9.7952242156705872E-3</v>
      </c>
      <c r="F11" s="13">
        <v>218585106</v>
      </c>
      <c r="G11" s="9">
        <f t="shared" si="1"/>
        <v>1.1050454084648763E-2</v>
      </c>
      <c r="H11" s="13">
        <v>213358586</v>
      </c>
      <c r="I11" s="9">
        <f t="shared" si="2"/>
        <v>1.0009483727325017E-2</v>
      </c>
      <c r="J11" s="13">
        <v>261133471</v>
      </c>
      <c r="K11" s="9">
        <f t="shared" si="3"/>
        <v>1.2468666870437396E-2</v>
      </c>
      <c r="L11" s="13">
        <v>202050045</v>
      </c>
      <c r="M11" s="9">
        <f t="shared" si="4"/>
        <v>1.0617238170580535E-2</v>
      </c>
      <c r="N11" s="75">
        <v>448564140</v>
      </c>
      <c r="O11" s="9">
        <f t="shared" si="5"/>
        <v>2.2973573318958555E-2</v>
      </c>
      <c r="P11" s="75">
        <v>257691534</v>
      </c>
      <c r="Q11" s="9">
        <f t="shared" si="6"/>
        <v>1.3479060273121717E-2</v>
      </c>
      <c r="R11" s="75">
        <v>247400198</v>
      </c>
      <c r="S11" s="9">
        <f t="shared" si="7"/>
        <v>1.3098390625353794E-2</v>
      </c>
      <c r="T11" s="75">
        <v>229856925</v>
      </c>
      <c r="U11" s="9">
        <f t="shared" si="8"/>
        <v>1.135646379165794E-2</v>
      </c>
      <c r="V11" s="75">
        <v>240568832</v>
      </c>
      <c r="W11" s="9">
        <f t="shared" si="9"/>
        <v>8.637116437450118E-3</v>
      </c>
      <c r="X11" s="75">
        <v>252707130</v>
      </c>
      <c r="Y11" s="9">
        <f t="shared" si="10"/>
        <v>1.0493483187661128E-2</v>
      </c>
      <c r="Z11" s="15">
        <f t="shared" si="11"/>
        <v>12138298</v>
      </c>
      <c r="AA11" s="81">
        <f t="shared" si="12"/>
        <v>5.0456652672279674E-2</v>
      </c>
    </row>
    <row r="12" spans="2:27">
      <c r="B12" s="36"/>
      <c r="C12" s="11" t="s">
        <v>58</v>
      </c>
      <c r="D12" s="13">
        <v>102425718</v>
      </c>
      <c r="E12" s="7">
        <f t="shared" si="0"/>
        <v>5.2132689935486748E-3</v>
      </c>
      <c r="F12" s="13">
        <v>53197569</v>
      </c>
      <c r="G12" s="9">
        <f t="shared" si="1"/>
        <v>2.6893748819713016E-3</v>
      </c>
      <c r="H12" s="13">
        <v>62229829</v>
      </c>
      <c r="I12" s="9">
        <f t="shared" si="2"/>
        <v>2.9194440796008951E-3</v>
      </c>
      <c r="J12" s="13">
        <v>57270343</v>
      </c>
      <c r="K12" s="9">
        <f t="shared" si="3"/>
        <v>2.7345587897565464E-3</v>
      </c>
      <c r="L12" s="13">
        <v>109665783</v>
      </c>
      <c r="M12" s="9">
        <f t="shared" si="4"/>
        <v>5.7626700220443014E-3</v>
      </c>
      <c r="N12" s="75">
        <v>52880468</v>
      </c>
      <c r="O12" s="9">
        <f t="shared" si="5"/>
        <v>2.7083157131973178E-3</v>
      </c>
      <c r="P12" s="75">
        <v>51033510</v>
      </c>
      <c r="Q12" s="9">
        <f t="shared" si="6"/>
        <v>2.6694076695548711E-3</v>
      </c>
      <c r="R12" s="75">
        <v>35943845</v>
      </c>
      <c r="S12" s="9">
        <f t="shared" si="7"/>
        <v>1.9030159482215526E-3</v>
      </c>
      <c r="T12" s="75">
        <v>145795073</v>
      </c>
      <c r="U12" s="9">
        <f t="shared" si="8"/>
        <v>7.2032481402360448E-3</v>
      </c>
      <c r="V12" s="75">
        <v>27462762</v>
      </c>
      <c r="W12" s="9">
        <f t="shared" si="9"/>
        <v>9.859925374205603E-4</v>
      </c>
      <c r="X12" s="75">
        <v>44845486</v>
      </c>
      <c r="Y12" s="9">
        <f t="shared" si="10"/>
        <v>1.8621767948672143E-3</v>
      </c>
      <c r="Z12" s="15">
        <f t="shared" si="11"/>
        <v>17382724</v>
      </c>
      <c r="AA12" s="81">
        <f t="shared" si="12"/>
        <v>0.63295614621719398</v>
      </c>
    </row>
    <row r="13" spans="2:27">
      <c r="B13" s="36"/>
      <c r="C13" s="11" t="s">
        <v>59</v>
      </c>
      <c r="D13" s="13">
        <v>10354048</v>
      </c>
      <c r="E13" s="7">
        <f t="shared" si="0"/>
        <v>5.2700082020527958E-4</v>
      </c>
      <c r="F13" s="13">
        <v>9839722</v>
      </c>
      <c r="G13" s="9">
        <f t="shared" si="1"/>
        <v>4.974419261974249E-4</v>
      </c>
      <c r="H13" s="13">
        <v>13333622</v>
      </c>
      <c r="I13" s="9">
        <f t="shared" si="2"/>
        <v>6.2553223161735262E-4</v>
      </c>
      <c r="J13" s="13">
        <v>11844196</v>
      </c>
      <c r="K13" s="9">
        <f t="shared" si="3"/>
        <v>5.6553965949530504E-4</v>
      </c>
      <c r="L13" s="13">
        <v>37615367</v>
      </c>
      <c r="M13" s="9">
        <f t="shared" si="4"/>
        <v>1.976595997851896E-3</v>
      </c>
      <c r="N13" s="75">
        <v>6637229</v>
      </c>
      <c r="O13" s="9">
        <f t="shared" si="5"/>
        <v>3.3993102316698333E-4</v>
      </c>
      <c r="P13" s="75">
        <v>6667789</v>
      </c>
      <c r="Q13" s="9">
        <f t="shared" si="6"/>
        <v>3.4877175988039244E-4</v>
      </c>
      <c r="R13" s="75">
        <v>10566393</v>
      </c>
      <c r="S13" s="9">
        <f t="shared" si="7"/>
        <v>5.5942858628999143E-4</v>
      </c>
      <c r="T13" s="75">
        <v>13243808</v>
      </c>
      <c r="U13" s="9">
        <f t="shared" si="8"/>
        <v>6.5433236790960185E-4</v>
      </c>
      <c r="V13" s="75">
        <v>52616487</v>
      </c>
      <c r="W13" s="9">
        <f t="shared" si="9"/>
        <v>1.8890839722270443E-3</v>
      </c>
      <c r="X13" s="75">
        <v>14917095</v>
      </c>
      <c r="Y13" s="9">
        <f t="shared" si="10"/>
        <v>6.1942172186136516E-4</v>
      </c>
      <c r="Z13" s="15">
        <f t="shared" si="11"/>
        <v>-37699392</v>
      </c>
      <c r="AA13" s="81">
        <f t="shared" si="12"/>
        <v>-0.71649390047647998</v>
      </c>
    </row>
    <row r="14" spans="2:27">
      <c r="B14" s="35"/>
      <c r="C14" s="11" t="s">
        <v>60</v>
      </c>
      <c r="D14" s="13">
        <v>11176866</v>
      </c>
      <c r="E14" s="7">
        <f t="shared" si="0"/>
        <v>5.6888064931942582E-4</v>
      </c>
      <c r="F14" s="13">
        <v>10225087</v>
      </c>
      <c r="G14" s="9">
        <f t="shared" si="1"/>
        <v>5.1692384935430582E-4</v>
      </c>
      <c r="H14" s="13">
        <v>10593657</v>
      </c>
      <c r="I14" s="9">
        <f t="shared" si="2"/>
        <v>4.9698978298610757E-4</v>
      </c>
      <c r="J14" s="13">
        <v>15637304</v>
      </c>
      <c r="K14" s="9">
        <f t="shared" si="3"/>
        <v>7.4665393747153216E-4</v>
      </c>
      <c r="L14" s="13">
        <v>15612823</v>
      </c>
      <c r="M14" s="9">
        <f t="shared" si="4"/>
        <v>8.2041585442912284E-4</v>
      </c>
      <c r="N14" s="75">
        <v>16400814</v>
      </c>
      <c r="O14" s="9">
        <f t="shared" si="5"/>
        <v>8.3998088415984814E-4</v>
      </c>
      <c r="P14" s="75">
        <v>16538783</v>
      </c>
      <c r="Q14" s="9">
        <f t="shared" si="6"/>
        <v>8.6509342949963122E-4</v>
      </c>
      <c r="R14" s="75">
        <v>15883926</v>
      </c>
      <c r="S14" s="9">
        <f t="shared" si="7"/>
        <v>8.4096079588510844E-4</v>
      </c>
      <c r="T14" s="75">
        <v>16586616</v>
      </c>
      <c r="U14" s="9">
        <f t="shared" si="8"/>
        <v>8.1948935856570009E-4</v>
      </c>
      <c r="V14" s="75">
        <v>16846828</v>
      </c>
      <c r="W14" s="9">
        <f t="shared" si="9"/>
        <v>6.0484982126734902E-4</v>
      </c>
      <c r="X14" s="75">
        <v>16528446</v>
      </c>
      <c r="Y14" s="9">
        <f t="shared" si="10"/>
        <v>6.8633192193336536E-4</v>
      </c>
      <c r="Z14" s="15">
        <f t="shared" si="11"/>
        <v>-318382</v>
      </c>
      <c r="AA14" s="81">
        <f t="shared" si="12"/>
        <v>-1.8898631837399895E-2</v>
      </c>
    </row>
    <row r="15" spans="2:27">
      <c r="B15" s="34" t="s">
        <v>61</v>
      </c>
      <c r="C15" s="10"/>
      <c r="D15" s="12">
        <f>SUBTOTAL(9,D16:D26)</f>
        <v>7466313746</v>
      </c>
      <c r="E15" s="6">
        <f t="shared" si="0"/>
        <v>0.38002078685089669</v>
      </c>
      <c r="F15" s="12">
        <f>SUBTOTAL(9,F16:F26)</f>
        <v>7042681886</v>
      </c>
      <c r="G15" s="8">
        <f t="shared" si="1"/>
        <v>0.35603904693319111</v>
      </c>
      <c r="H15" s="12">
        <f>SUBTOTAL(9,H16:H26)</f>
        <v>6851335653</v>
      </c>
      <c r="I15" s="8">
        <f t="shared" si="2"/>
        <v>0.32142288723803797</v>
      </c>
      <c r="J15" s="12">
        <f>SUBTOTAL(9,J16:J26)</f>
        <v>7679889055</v>
      </c>
      <c r="K15" s="8">
        <f t="shared" si="3"/>
        <v>0.36670128062102486</v>
      </c>
      <c r="L15" s="12">
        <f>SUBTOTAL(9,L16:L26)</f>
        <v>7968840559</v>
      </c>
      <c r="M15" s="8">
        <f t="shared" si="4"/>
        <v>0.41874317898956731</v>
      </c>
      <c r="N15" s="76">
        <f>SUBTOTAL(9,N16:N26)</f>
        <v>8298682134</v>
      </c>
      <c r="O15" s="8">
        <f t="shared" si="5"/>
        <v>0.4250236821342438</v>
      </c>
      <c r="P15" s="76">
        <f>SUBTOTAL(9,P16:P26)</f>
        <v>8054436305</v>
      </c>
      <c r="Q15" s="8">
        <f t="shared" si="6"/>
        <v>0.42130306237035625</v>
      </c>
      <c r="R15" s="76">
        <f>SUBTOTAL(9,R16:R26)</f>
        <v>7949965859</v>
      </c>
      <c r="S15" s="8">
        <f t="shared" si="7"/>
        <v>0.42090410242682313</v>
      </c>
      <c r="T15" s="76">
        <f>SUBTOTAL(9,T16:T26)</f>
        <v>8488980626</v>
      </c>
      <c r="U15" s="8">
        <f t="shared" si="8"/>
        <v>0.41941221091013353</v>
      </c>
      <c r="V15" s="76">
        <f>SUBTOTAL(9,V16:V26)</f>
        <v>8811336149</v>
      </c>
      <c r="W15" s="8">
        <f t="shared" si="9"/>
        <v>0.31635243707890776</v>
      </c>
      <c r="X15" s="76">
        <f>SUBTOTAL(9,X16:X26)</f>
        <v>10349657334</v>
      </c>
      <c r="Y15" s="8">
        <f t="shared" si="10"/>
        <v>0.42976213307627165</v>
      </c>
      <c r="Z15" s="14">
        <f t="shared" si="11"/>
        <v>1538321185</v>
      </c>
      <c r="AA15" s="82">
        <f t="shared" si="12"/>
        <v>0.17458432625732753</v>
      </c>
    </row>
    <row r="16" spans="2:27" ht="13.5" customHeight="1">
      <c r="B16" s="36"/>
      <c r="C16" s="11" t="s">
        <v>62</v>
      </c>
      <c r="D16" s="13">
        <v>2838028966</v>
      </c>
      <c r="E16" s="7">
        <f t="shared" si="0"/>
        <v>0.14445013127699827</v>
      </c>
      <c r="F16" s="13">
        <v>3016654127</v>
      </c>
      <c r="G16" s="9">
        <f t="shared" si="1"/>
        <v>0.15250534919648048</v>
      </c>
      <c r="H16" s="13">
        <v>2806825013</v>
      </c>
      <c r="I16" s="9">
        <f t="shared" si="2"/>
        <v>0.13167911270780699</v>
      </c>
      <c r="J16" s="13">
        <v>3067721000</v>
      </c>
      <c r="K16" s="9">
        <f t="shared" si="3"/>
        <v>0.14647831644854548</v>
      </c>
      <c r="L16" s="13">
        <v>3517973870</v>
      </c>
      <c r="M16" s="9">
        <f t="shared" si="4"/>
        <v>0.18486096578532774</v>
      </c>
      <c r="N16" s="75">
        <v>3790996378</v>
      </c>
      <c r="O16" s="9">
        <f t="shared" si="5"/>
        <v>0.19415892951649974</v>
      </c>
      <c r="P16" s="75">
        <v>3556522434</v>
      </c>
      <c r="Q16" s="9">
        <f t="shared" si="6"/>
        <v>0.18603086995708426</v>
      </c>
      <c r="R16" s="75">
        <f>+SUBTOTAL(9,R17:R23)</f>
        <v>3474242284</v>
      </c>
      <c r="S16" s="9">
        <f t="shared" si="7"/>
        <v>0.18394076856378813</v>
      </c>
      <c r="T16" s="75">
        <f>SUBTOTAL(9,T17:T23)</f>
        <v>3573386797</v>
      </c>
      <c r="U16" s="9">
        <f t="shared" si="8"/>
        <v>0.17654911973489179</v>
      </c>
      <c r="V16" s="75">
        <f>SUBTOTAL(9,V17:V23)</f>
        <v>3724704629</v>
      </c>
      <c r="W16" s="9">
        <f t="shared" si="9"/>
        <v>0.13372766250859316</v>
      </c>
      <c r="X16" s="75">
        <f>SUBTOTAL(9,X17:X23)</f>
        <v>4423002309</v>
      </c>
      <c r="Y16" s="9">
        <f t="shared" si="10"/>
        <v>0.18366201368547791</v>
      </c>
      <c r="Z16" s="15">
        <f t="shared" si="11"/>
        <v>698297680</v>
      </c>
      <c r="AA16" s="81">
        <f t="shared" si="12"/>
        <v>0.18747733029973906</v>
      </c>
    </row>
    <row r="17" spans="2:29" s="166" customFormat="1" ht="13.5" customHeight="1">
      <c r="B17" s="331"/>
      <c r="C17" s="332" t="s">
        <v>356</v>
      </c>
      <c r="D17" s="333"/>
      <c r="E17" s="334"/>
      <c r="F17" s="333"/>
      <c r="G17" s="335"/>
      <c r="H17" s="333"/>
      <c r="I17" s="335"/>
      <c r="J17" s="333"/>
      <c r="K17" s="335"/>
      <c r="L17" s="333"/>
      <c r="M17" s="335"/>
      <c r="N17" s="336"/>
      <c r="O17" s="335"/>
      <c r="P17" s="336"/>
      <c r="Q17" s="335"/>
      <c r="R17" s="336">
        <v>1296831696</v>
      </c>
      <c r="S17" s="335">
        <f t="shared" si="7"/>
        <v>6.8659638378899213E-2</v>
      </c>
      <c r="T17" s="336">
        <v>1313179617</v>
      </c>
      <c r="U17" s="335">
        <f t="shared" si="8"/>
        <v>6.4879823709482504E-2</v>
      </c>
      <c r="V17" s="336">
        <v>1465002399</v>
      </c>
      <c r="W17" s="335">
        <f t="shared" si="9"/>
        <v>5.2597820740580219E-2</v>
      </c>
      <c r="X17" s="336">
        <v>1943435300</v>
      </c>
      <c r="Y17" s="335">
        <f t="shared" si="10"/>
        <v>8.0699763583469752E-2</v>
      </c>
      <c r="Z17" s="15">
        <f t="shared" si="11"/>
        <v>478432901</v>
      </c>
      <c r="AA17" s="81">
        <f t="shared" si="12"/>
        <v>0.32657482426416151</v>
      </c>
      <c r="AC17" s="355"/>
    </row>
    <row r="18" spans="2:29" s="166" customFormat="1" ht="13.5" customHeight="1">
      <c r="B18" s="331"/>
      <c r="C18" s="332" t="s">
        <v>357</v>
      </c>
      <c r="D18" s="333"/>
      <c r="E18" s="334"/>
      <c r="F18" s="333"/>
      <c r="G18" s="335"/>
      <c r="H18" s="333"/>
      <c r="I18" s="335"/>
      <c r="J18" s="333"/>
      <c r="K18" s="335"/>
      <c r="L18" s="333"/>
      <c r="M18" s="335"/>
      <c r="N18" s="336"/>
      <c r="O18" s="335"/>
      <c r="P18" s="336"/>
      <c r="Q18" s="335"/>
      <c r="R18" s="336">
        <v>1205500718</v>
      </c>
      <c r="S18" s="335">
        <f t="shared" si="7"/>
        <v>6.3824198327878737E-2</v>
      </c>
      <c r="T18" s="336">
        <v>1260689536</v>
      </c>
      <c r="U18" s="335">
        <f t="shared" si="8"/>
        <v>6.2286463930142845E-2</v>
      </c>
      <c r="V18" s="336">
        <v>1278651725</v>
      </c>
      <c r="W18" s="335">
        <f t="shared" si="9"/>
        <v>4.5907292893916735E-2</v>
      </c>
      <c r="X18" s="336">
        <v>1369887490</v>
      </c>
      <c r="Y18" s="335">
        <f t="shared" si="10"/>
        <v>5.6883600178998905E-2</v>
      </c>
      <c r="Z18" s="15">
        <f t="shared" si="11"/>
        <v>91235765</v>
      </c>
      <c r="AA18" s="81">
        <f t="shared" si="12"/>
        <v>7.1353100469950095E-2</v>
      </c>
    </row>
    <row r="19" spans="2:29" s="166" customFormat="1" ht="13.5" customHeight="1">
      <c r="B19" s="331"/>
      <c r="C19" s="332" t="s">
        <v>358</v>
      </c>
      <c r="D19" s="333"/>
      <c r="E19" s="334"/>
      <c r="F19" s="333"/>
      <c r="G19" s="335"/>
      <c r="H19" s="333"/>
      <c r="I19" s="335"/>
      <c r="J19" s="333"/>
      <c r="K19" s="335"/>
      <c r="L19" s="333"/>
      <c r="M19" s="335"/>
      <c r="N19" s="336"/>
      <c r="O19" s="335"/>
      <c r="P19" s="336"/>
      <c r="Q19" s="335"/>
      <c r="R19" s="336">
        <v>773205149</v>
      </c>
      <c r="S19" s="335">
        <f t="shared" si="7"/>
        <v>4.0936681364890759E-2</v>
      </c>
      <c r="T19" s="336">
        <v>804837836</v>
      </c>
      <c r="U19" s="335">
        <f t="shared" si="8"/>
        <v>3.9764352293020236E-2</v>
      </c>
      <c r="V19" s="336">
        <v>796256202</v>
      </c>
      <c r="W19" s="335">
        <f t="shared" si="9"/>
        <v>2.8587899245051836E-2</v>
      </c>
      <c r="X19" s="336">
        <v>919072283</v>
      </c>
      <c r="Y19" s="335">
        <f t="shared" si="10"/>
        <v>3.816382050599771E-2</v>
      </c>
      <c r="Z19" s="15">
        <f t="shared" si="11"/>
        <v>122816081</v>
      </c>
      <c r="AA19" s="81">
        <f t="shared" si="12"/>
        <v>0.15424191446360627</v>
      </c>
    </row>
    <row r="20" spans="2:29" s="166" customFormat="1" ht="13.5" customHeight="1">
      <c r="B20" s="331"/>
      <c r="C20" s="332" t="s">
        <v>359</v>
      </c>
      <c r="D20" s="333"/>
      <c r="E20" s="334"/>
      <c r="F20" s="333"/>
      <c r="G20" s="335"/>
      <c r="H20" s="333"/>
      <c r="I20" s="335"/>
      <c r="J20" s="333"/>
      <c r="K20" s="335"/>
      <c r="L20" s="333"/>
      <c r="M20" s="335"/>
      <c r="N20" s="336"/>
      <c r="O20" s="335"/>
      <c r="P20" s="336"/>
      <c r="Q20" s="335"/>
      <c r="R20" s="336">
        <v>46177623</v>
      </c>
      <c r="S20" s="335">
        <f t="shared" si="7"/>
        <v>2.4448345195112651E-3</v>
      </c>
      <c r="T20" s="336">
        <v>47947309</v>
      </c>
      <c r="U20" s="335">
        <f t="shared" si="8"/>
        <v>2.3689165708883249E-3</v>
      </c>
      <c r="V20" s="336">
        <v>42084988</v>
      </c>
      <c r="W20" s="335">
        <f t="shared" si="9"/>
        <v>1.5109727166347593E-3</v>
      </c>
      <c r="X20" s="336">
        <v>47890416</v>
      </c>
      <c r="Y20" s="335">
        <f t="shared" si="10"/>
        <v>1.9886153396071471E-3</v>
      </c>
      <c r="Z20" s="15">
        <f t="shared" si="11"/>
        <v>5805428</v>
      </c>
      <c r="AA20" s="81">
        <f t="shared" si="12"/>
        <v>0.13794534050954227</v>
      </c>
    </row>
    <row r="21" spans="2:29" s="166" customFormat="1" ht="13.5" customHeight="1">
      <c r="B21" s="331"/>
      <c r="C21" s="332" t="s">
        <v>360</v>
      </c>
      <c r="D21" s="333"/>
      <c r="E21" s="334"/>
      <c r="F21" s="333"/>
      <c r="G21" s="335"/>
      <c r="H21" s="333"/>
      <c r="I21" s="335"/>
      <c r="J21" s="333"/>
      <c r="K21" s="335"/>
      <c r="L21" s="333"/>
      <c r="M21" s="335"/>
      <c r="N21" s="336"/>
      <c r="O21" s="335"/>
      <c r="P21" s="336"/>
      <c r="Q21" s="335"/>
      <c r="R21" s="336">
        <v>17867575</v>
      </c>
      <c r="S21" s="335">
        <f t="shared" si="7"/>
        <v>9.459833855015987E-4</v>
      </c>
      <c r="T21" s="336">
        <v>16671081</v>
      </c>
      <c r="U21" s="335">
        <f t="shared" si="8"/>
        <v>8.2366249241477775E-4</v>
      </c>
      <c r="V21" s="336">
        <v>22149889</v>
      </c>
      <c r="W21" s="335">
        <f t="shared" si="9"/>
        <v>7.9524503976307107E-4</v>
      </c>
      <c r="X21" s="336">
        <v>24522009</v>
      </c>
      <c r="Y21" s="335">
        <f t="shared" si="10"/>
        <v>1.0182589196006257E-3</v>
      </c>
      <c r="Z21" s="15">
        <f t="shared" si="11"/>
        <v>2372120</v>
      </c>
      <c r="AA21" s="81">
        <f t="shared" si="12"/>
        <v>0.10709399040329276</v>
      </c>
    </row>
    <row r="22" spans="2:29" s="166" customFormat="1" ht="13.5" customHeight="1">
      <c r="B22" s="331"/>
      <c r="C22" s="332" t="s">
        <v>361</v>
      </c>
      <c r="D22" s="333"/>
      <c r="E22" s="334"/>
      <c r="F22" s="333"/>
      <c r="G22" s="335"/>
      <c r="H22" s="333"/>
      <c r="I22" s="335"/>
      <c r="J22" s="333"/>
      <c r="K22" s="335"/>
      <c r="L22" s="333"/>
      <c r="M22" s="335"/>
      <c r="N22" s="336"/>
      <c r="O22" s="335"/>
      <c r="P22" s="336"/>
      <c r="Q22" s="335"/>
      <c r="R22" s="336">
        <v>63775661</v>
      </c>
      <c r="S22" s="335">
        <f t="shared" si="7"/>
        <v>3.3765475004516434E-3</v>
      </c>
      <c r="T22" s="336">
        <v>62123034</v>
      </c>
      <c r="U22" s="335">
        <f t="shared" si="8"/>
        <v>3.0692918486094562E-3</v>
      </c>
      <c r="V22" s="336">
        <v>51779532</v>
      </c>
      <c r="W22" s="335">
        <f t="shared" si="9"/>
        <v>1.8590348684931655E-3</v>
      </c>
      <c r="X22" s="336">
        <v>51373173</v>
      </c>
      <c r="Y22" s="335">
        <f t="shared" si="10"/>
        <v>2.1332343379955546E-3</v>
      </c>
      <c r="Z22" s="15">
        <f t="shared" si="11"/>
        <v>-406359</v>
      </c>
      <c r="AA22" s="81">
        <f t="shared" si="12"/>
        <v>-7.8478693086681435E-3</v>
      </c>
    </row>
    <row r="23" spans="2:29" s="166" customFormat="1" ht="13.5" customHeight="1">
      <c r="B23" s="331"/>
      <c r="C23" s="332" t="s">
        <v>362</v>
      </c>
      <c r="D23" s="333"/>
      <c r="E23" s="334"/>
      <c r="F23" s="333"/>
      <c r="G23" s="335"/>
      <c r="H23" s="333"/>
      <c r="I23" s="335"/>
      <c r="J23" s="333"/>
      <c r="K23" s="335"/>
      <c r="L23" s="333"/>
      <c r="M23" s="335"/>
      <c r="N23" s="336"/>
      <c r="O23" s="335"/>
      <c r="P23" s="336"/>
      <c r="Q23" s="335"/>
      <c r="R23" s="336">
        <v>70883862</v>
      </c>
      <c r="S23" s="335">
        <f t="shared" si="7"/>
        <v>3.7528850866549108E-3</v>
      </c>
      <c r="T23" s="336">
        <v>67938384</v>
      </c>
      <c r="U23" s="335">
        <f t="shared" si="8"/>
        <v>3.3566088903336415E-3</v>
      </c>
      <c r="V23" s="336">
        <v>68779894</v>
      </c>
      <c r="W23" s="335">
        <f t="shared" si="9"/>
        <v>2.4693970041533759E-3</v>
      </c>
      <c r="X23" s="336">
        <v>66821638</v>
      </c>
      <c r="Y23" s="335">
        <f t="shared" si="10"/>
        <v>2.7747208198082018E-3</v>
      </c>
      <c r="Z23" s="15">
        <f t="shared" si="11"/>
        <v>-1958256</v>
      </c>
      <c r="AA23" s="81">
        <f t="shared" si="12"/>
        <v>-2.8471343674940818E-2</v>
      </c>
    </row>
    <row r="24" spans="2:29" ht="13.5" customHeight="1">
      <c r="B24" s="36"/>
      <c r="C24" s="11" t="s">
        <v>63</v>
      </c>
      <c r="D24" s="13">
        <v>3522721292</v>
      </c>
      <c r="E24" s="7">
        <f t="shared" si="0"/>
        <v>0.17929963336451618</v>
      </c>
      <c r="F24" s="13">
        <v>2861799859</v>
      </c>
      <c r="G24" s="9">
        <f t="shared" si="1"/>
        <v>0.14467677382069116</v>
      </c>
      <c r="H24" s="13">
        <v>2896504202</v>
      </c>
      <c r="I24" s="9">
        <f t="shared" si="2"/>
        <v>0.1358863133637731</v>
      </c>
      <c r="J24" s="13">
        <v>3441279988</v>
      </c>
      <c r="K24" s="9">
        <f t="shared" si="3"/>
        <v>0.16431510527532028</v>
      </c>
      <c r="L24" s="13">
        <v>3275231934</v>
      </c>
      <c r="M24" s="9">
        <f t="shared" si="4"/>
        <v>0.17210546776749844</v>
      </c>
      <c r="N24" s="75">
        <v>3296759696</v>
      </c>
      <c r="O24" s="9">
        <f t="shared" si="5"/>
        <v>0.16884620021351576</v>
      </c>
      <c r="P24" s="75">
        <v>3236182725</v>
      </c>
      <c r="Q24" s="9">
        <f t="shared" si="6"/>
        <v>0.16927487421884135</v>
      </c>
      <c r="R24" s="75">
        <v>3228146081</v>
      </c>
      <c r="S24" s="9">
        <f t="shared" si="7"/>
        <v>0.17091141683178035</v>
      </c>
      <c r="T24" s="75">
        <v>3692429181</v>
      </c>
      <c r="U24" s="9">
        <f t="shared" si="8"/>
        <v>0.18243060676674275</v>
      </c>
      <c r="V24" s="75">
        <v>3864529622</v>
      </c>
      <c r="W24" s="9">
        <f t="shared" si="9"/>
        <v>0.13874778392401679</v>
      </c>
      <c r="X24" s="75">
        <v>4710300818</v>
      </c>
      <c r="Y24" s="9">
        <f t="shared" si="10"/>
        <v>0.19559187919434426</v>
      </c>
      <c r="Z24" s="15">
        <f t="shared" si="11"/>
        <v>845771196</v>
      </c>
      <c r="AA24" s="81">
        <f t="shared" si="12"/>
        <v>0.2188548875871445</v>
      </c>
    </row>
    <row r="25" spans="2:29">
      <c r="B25" s="36"/>
      <c r="C25" s="11" t="s">
        <v>64</v>
      </c>
      <c r="D25" s="13">
        <v>1101523488</v>
      </c>
      <c r="E25" s="7">
        <f t="shared" si="0"/>
        <v>5.6065394100102722E-2</v>
      </c>
      <c r="F25" s="13">
        <v>1164107900</v>
      </c>
      <c r="G25" s="9">
        <f t="shared" si="1"/>
        <v>5.8850857379673861E-2</v>
      </c>
      <c r="H25" s="13">
        <v>1148005955</v>
      </c>
      <c r="I25" s="9">
        <f t="shared" si="2"/>
        <v>5.3857438507043331E-2</v>
      </c>
      <c r="J25" s="13">
        <v>1170487247</v>
      </c>
      <c r="K25" s="9">
        <f t="shared" si="3"/>
        <v>5.5888720442651994E-2</v>
      </c>
      <c r="L25" s="13">
        <v>1175484755</v>
      </c>
      <c r="M25" s="9">
        <f t="shared" si="4"/>
        <v>6.1768863301770158E-2</v>
      </c>
      <c r="N25" s="75">
        <v>1210926060</v>
      </c>
      <c r="O25" s="9">
        <f t="shared" si="5"/>
        <v>6.2018552404228308E-2</v>
      </c>
      <c r="P25" s="75">
        <v>1261175945</v>
      </c>
      <c r="Q25" s="9">
        <f t="shared" si="6"/>
        <v>6.5968277318983401E-2</v>
      </c>
      <c r="R25" s="75">
        <v>1247247494</v>
      </c>
      <c r="S25" s="9">
        <f t="shared" si="7"/>
        <v>6.6034445465179517E-2</v>
      </c>
      <c r="T25" s="75">
        <v>1222933812</v>
      </c>
      <c r="U25" s="9">
        <f t="shared" si="8"/>
        <v>6.0421079571878103E-2</v>
      </c>
      <c r="V25" s="75">
        <v>1222101898</v>
      </c>
      <c r="W25" s="9">
        <f t="shared" si="9"/>
        <v>4.3876990646297805E-2</v>
      </c>
      <c r="X25" s="75">
        <v>1215997056</v>
      </c>
      <c r="Y25" s="9">
        <f t="shared" si="10"/>
        <v>5.0493409756113432E-2</v>
      </c>
      <c r="Z25" s="15">
        <f t="shared" si="11"/>
        <v>-6104842</v>
      </c>
      <c r="AA25" s="81">
        <f t="shared" si="12"/>
        <v>-4.9953625061794973E-3</v>
      </c>
    </row>
    <row r="26" spans="2:29">
      <c r="B26" s="35"/>
      <c r="C26" s="11" t="s">
        <v>65</v>
      </c>
      <c r="D26" s="13">
        <v>4040000</v>
      </c>
      <c r="E26" s="7">
        <f t="shared" si="0"/>
        <v>2.0562810927951362E-4</v>
      </c>
      <c r="F26" s="13">
        <v>120000</v>
      </c>
      <c r="G26" s="9">
        <f t="shared" si="1"/>
        <v>6.066536345609255E-6</v>
      </c>
      <c r="H26" s="13">
        <v>483</v>
      </c>
      <c r="I26" s="9">
        <f t="shared" si="2"/>
        <v>2.2659414514014371E-8</v>
      </c>
      <c r="J26" s="13">
        <v>400820</v>
      </c>
      <c r="K26" s="9">
        <f t="shared" si="3"/>
        <v>1.9138454507077403E-5</v>
      </c>
      <c r="L26" s="13">
        <v>150000</v>
      </c>
      <c r="M26" s="9">
        <f t="shared" si="4"/>
        <v>7.8821349710022601E-6</v>
      </c>
      <c r="N26" s="75"/>
      <c r="O26" s="9">
        <f t="shared" si="5"/>
        <v>0</v>
      </c>
      <c r="P26" s="75">
        <v>555201</v>
      </c>
      <c r="Q26" s="9">
        <f t="shared" si="6"/>
        <v>2.9040875447221524E-5</v>
      </c>
      <c r="R26" s="75">
        <v>330000</v>
      </c>
      <c r="S26" s="9">
        <f t="shared" si="7"/>
        <v>1.7471566075168429E-5</v>
      </c>
      <c r="T26" s="75">
        <v>230836</v>
      </c>
      <c r="U26" s="9">
        <f t="shared" si="8"/>
        <v>1.1404836620916041E-5</v>
      </c>
      <c r="V26" s="75">
        <v>0</v>
      </c>
      <c r="W26" s="9">
        <f t="shared" si="9"/>
        <v>0</v>
      </c>
      <c r="X26" s="75">
        <v>357151</v>
      </c>
      <c r="Y26" s="9">
        <f t="shared" si="10"/>
        <v>1.4830440336037844E-5</v>
      </c>
      <c r="Z26" s="15">
        <f t="shared" si="11"/>
        <v>357151</v>
      </c>
      <c r="AA26" s="81" t="e">
        <f t="shared" si="12"/>
        <v>#DIV/0!</v>
      </c>
    </row>
    <row r="27" spans="2:29">
      <c r="B27" s="34" t="s">
        <v>66</v>
      </c>
      <c r="C27" s="10"/>
      <c r="D27" s="12">
        <f>SUBTOTAL(9,D28:D29)</f>
        <v>1367874891</v>
      </c>
      <c r="E27" s="6">
        <f t="shared" si="0"/>
        <v>6.9622160288923457E-2</v>
      </c>
      <c r="F27" s="12">
        <f>SUBTOTAL(9,F28:F29)</f>
        <v>1305698196</v>
      </c>
      <c r="G27" s="8">
        <f t="shared" si="1"/>
        <v>6.6008879686920305E-2</v>
      </c>
      <c r="H27" s="12">
        <f>SUBTOTAL(9,H28:H29)</f>
        <v>1180906009</v>
      </c>
      <c r="I27" s="8">
        <f t="shared" si="2"/>
        <v>5.540090840584138E-2</v>
      </c>
      <c r="J27" s="12">
        <f>SUBTOTAL(9,J28:J29)</f>
        <v>1234398446</v>
      </c>
      <c r="K27" s="8">
        <f t="shared" si="3"/>
        <v>5.8940368500519043E-2</v>
      </c>
      <c r="L27" s="12">
        <f>SUBTOTAL(9,L28:L29)</f>
        <v>1236026235</v>
      </c>
      <c r="M27" s="8">
        <f t="shared" si="4"/>
        <v>6.4950170746465058E-2</v>
      </c>
      <c r="N27" s="76">
        <f>SUBTOTAL(9,N28:N29)</f>
        <v>1503283602</v>
      </c>
      <c r="O27" s="8">
        <f t="shared" si="5"/>
        <v>7.6991879131789509E-2</v>
      </c>
      <c r="P27" s="76">
        <f>SUBTOTAL(9,P28:P29)</f>
        <v>1348895682</v>
      </c>
      <c r="Q27" s="8">
        <f t="shared" si="6"/>
        <v>7.0556629927282066E-2</v>
      </c>
      <c r="R27" s="76">
        <f>SUBTOTAL(9,R28:R29)</f>
        <v>1399461927</v>
      </c>
      <c r="S27" s="8">
        <f t="shared" si="7"/>
        <v>7.4093307658372839E-2</v>
      </c>
      <c r="T27" s="76">
        <f>SUBTOTAL(9,T28:T29)</f>
        <v>1438067746</v>
      </c>
      <c r="U27" s="8">
        <f t="shared" si="8"/>
        <v>7.1050129498600692E-2</v>
      </c>
      <c r="V27" s="76">
        <f>SUBTOTAL(9,V28:V29)</f>
        <v>1507428697</v>
      </c>
      <c r="W27" s="8">
        <f t="shared" si="9"/>
        <v>5.4121047472777829E-2</v>
      </c>
      <c r="X27" s="76">
        <f>SUBTOTAL(9,X28:X29)</f>
        <v>1945250864</v>
      </c>
      <c r="Y27" s="8">
        <f t="shared" si="10"/>
        <v>8.0775153582596904E-2</v>
      </c>
      <c r="Z27" s="14">
        <f t="shared" si="11"/>
        <v>437822167</v>
      </c>
      <c r="AA27" s="82">
        <f t="shared" si="12"/>
        <v>0.29044303579421643</v>
      </c>
    </row>
    <row r="28" spans="2:29">
      <c r="B28" s="36"/>
      <c r="C28" s="11" t="s">
        <v>67</v>
      </c>
      <c r="D28" s="13">
        <v>553697485</v>
      </c>
      <c r="E28" s="7">
        <f t="shared" si="0"/>
        <v>2.8182120533012833E-2</v>
      </c>
      <c r="F28" s="13">
        <v>500786954</v>
      </c>
      <c r="G28" s="9">
        <f t="shared" si="1"/>
        <v>2.5317018815399581E-2</v>
      </c>
      <c r="H28" s="13">
        <v>427377497</v>
      </c>
      <c r="I28" s="9">
        <f t="shared" si="2"/>
        <v>2.0049945876780401E-2</v>
      </c>
      <c r="J28" s="13">
        <v>461378480</v>
      </c>
      <c r="K28" s="9">
        <f t="shared" si="3"/>
        <v>2.2030016092072557E-2</v>
      </c>
      <c r="L28" s="13">
        <v>468202664</v>
      </c>
      <c r="M28" s="9">
        <f t="shared" si="4"/>
        <v>2.4602910609538807E-2</v>
      </c>
      <c r="N28" s="75">
        <v>474184907</v>
      </c>
      <c r="O28" s="9">
        <f t="shared" si="5"/>
        <v>2.4285761513856287E-2</v>
      </c>
      <c r="P28" s="75">
        <v>478779543</v>
      </c>
      <c r="Q28" s="9">
        <f t="shared" si="6"/>
        <v>2.504350149754889E-2</v>
      </c>
      <c r="R28" s="75">
        <v>503057051</v>
      </c>
      <c r="S28" s="9">
        <f t="shared" si="7"/>
        <v>2.6633922745835984E-2</v>
      </c>
      <c r="T28" s="75">
        <v>520669673</v>
      </c>
      <c r="U28" s="9">
        <f t="shared" si="8"/>
        <v>2.5724551430586134E-2</v>
      </c>
      <c r="V28" s="75">
        <v>610573401</v>
      </c>
      <c r="W28" s="9">
        <f t="shared" si="9"/>
        <v>2.1921349969587594E-2</v>
      </c>
      <c r="X28" s="75">
        <v>1093234074</v>
      </c>
      <c r="Y28" s="9">
        <f t="shared" si="10"/>
        <v>4.5395764558353695E-2</v>
      </c>
      <c r="Z28" s="15">
        <f t="shared" si="11"/>
        <v>482660673</v>
      </c>
      <c r="AA28" s="81">
        <f t="shared" si="12"/>
        <v>0.79050392992799234</v>
      </c>
    </row>
    <row r="29" spans="2:29">
      <c r="B29" s="35"/>
      <c r="C29" s="11" t="s">
        <v>68</v>
      </c>
      <c r="D29" s="13">
        <v>814177406</v>
      </c>
      <c r="E29" s="7">
        <f t="shared" si="0"/>
        <v>4.1440039755910624E-2</v>
      </c>
      <c r="F29" s="13">
        <v>804911242</v>
      </c>
      <c r="G29" s="9">
        <f t="shared" si="1"/>
        <v>4.069186087152072E-2</v>
      </c>
      <c r="H29" s="13">
        <v>753528512</v>
      </c>
      <c r="I29" s="9">
        <f t="shared" si="2"/>
        <v>3.5350962529060975E-2</v>
      </c>
      <c r="J29" s="13">
        <v>773019966</v>
      </c>
      <c r="K29" s="9">
        <f t="shared" si="3"/>
        <v>3.6910352408446492E-2</v>
      </c>
      <c r="L29" s="13">
        <v>767823571</v>
      </c>
      <c r="M29" s="9">
        <f t="shared" si="4"/>
        <v>4.0347260136926244E-2</v>
      </c>
      <c r="N29" s="75">
        <v>1029098695</v>
      </c>
      <c r="O29" s="9">
        <f t="shared" si="5"/>
        <v>5.2706117617933229E-2</v>
      </c>
      <c r="P29" s="75">
        <v>870116139</v>
      </c>
      <c r="Q29" s="9">
        <f t="shared" si="6"/>
        <v>4.551312842973318E-2</v>
      </c>
      <c r="R29" s="75">
        <v>896404876</v>
      </c>
      <c r="S29" s="9">
        <f t="shared" si="7"/>
        <v>4.7459384912536859E-2</v>
      </c>
      <c r="T29" s="75">
        <v>917398073</v>
      </c>
      <c r="U29" s="9">
        <f t="shared" si="8"/>
        <v>4.5325578068014558E-2</v>
      </c>
      <c r="V29" s="75">
        <v>896855296</v>
      </c>
      <c r="W29" s="9">
        <f t="shared" si="9"/>
        <v>3.2199697503190239E-2</v>
      </c>
      <c r="X29" s="75">
        <v>852016790</v>
      </c>
      <c r="Y29" s="9">
        <f t="shared" si="10"/>
        <v>3.5379389024243209E-2</v>
      </c>
      <c r="Z29" s="15">
        <f t="shared" si="11"/>
        <v>-44838506</v>
      </c>
      <c r="AA29" s="81">
        <f t="shared" si="12"/>
        <v>-4.9995251407870374E-2</v>
      </c>
    </row>
    <row r="30" spans="2:29">
      <c r="B30" s="34" t="s">
        <v>69</v>
      </c>
      <c r="C30" s="10"/>
      <c r="D30" s="12">
        <f>SUBTOTAL(9,D31)</f>
        <v>49688633</v>
      </c>
      <c r="E30" s="6">
        <f t="shared" si="0"/>
        <v>2.5290543704142689E-3</v>
      </c>
      <c r="F30" s="12">
        <f>SUBTOTAL(9,F31)</f>
        <v>36897778</v>
      </c>
      <c r="G30" s="8">
        <f t="shared" si="1"/>
        <v>1.865347594243513E-3</v>
      </c>
      <c r="H30" s="12">
        <f>SUBTOTAL(9,H31)</f>
        <v>28707642</v>
      </c>
      <c r="I30" s="8">
        <f t="shared" si="2"/>
        <v>1.3467874944056491E-3</v>
      </c>
      <c r="J30" s="12">
        <f>SUBTOTAL(9,J31)</f>
        <v>14787796</v>
      </c>
      <c r="K30" s="8">
        <f t="shared" si="3"/>
        <v>7.0609141511386955E-4</v>
      </c>
      <c r="L30" s="12">
        <f>SUBTOTAL(9,L31)</f>
        <v>20304080</v>
      </c>
      <c r="M30" s="8">
        <f t="shared" si="4"/>
        <v>1.0669299934801839E-3</v>
      </c>
      <c r="N30" s="76">
        <f>SUBTOTAL(9,N31)</f>
        <v>18617346</v>
      </c>
      <c r="O30" s="8">
        <f t="shared" si="5"/>
        <v>9.5350235383376779E-4</v>
      </c>
      <c r="P30" s="76">
        <f>SUBTOTAL(9,P31)</f>
        <v>16050860</v>
      </c>
      <c r="Q30" s="8">
        <f t="shared" si="6"/>
        <v>8.3957166157984234E-4</v>
      </c>
      <c r="R30" s="76">
        <f>SUBTOTAL(9,R31)</f>
        <v>15872096</v>
      </c>
      <c r="S30" s="8">
        <f t="shared" si="7"/>
        <v>8.4033446671338342E-4</v>
      </c>
      <c r="T30" s="76">
        <f>SUBTOTAL(9,T31)</f>
        <v>14200044</v>
      </c>
      <c r="U30" s="8">
        <f t="shared" si="8"/>
        <v>7.0157679837555282E-4</v>
      </c>
      <c r="V30" s="76">
        <f>SUBTOTAL(9,V31)</f>
        <v>14117782</v>
      </c>
      <c r="W30" s="8">
        <f t="shared" si="9"/>
        <v>5.0686918150950411E-4</v>
      </c>
      <c r="X30" s="76">
        <f>SUBTOTAL(9,X31)</f>
        <v>13966213</v>
      </c>
      <c r="Y30" s="8">
        <f t="shared" si="10"/>
        <v>5.7993702556312626E-4</v>
      </c>
      <c r="Z30" s="14">
        <f t="shared" si="11"/>
        <v>-151569</v>
      </c>
      <c r="AA30" s="82">
        <f t="shared" si="12"/>
        <v>-1.0736034881399925E-2</v>
      </c>
    </row>
    <row r="31" spans="2:29">
      <c r="B31" s="35"/>
      <c r="C31" s="11" t="s">
        <v>70</v>
      </c>
      <c r="D31" s="13">
        <v>49688633</v>
      </c>
      <c r="E31" s="7">
        <f t="shared" si="0"/>
        <v>2.5290543704142689E-3</v>
      </c>
      <c r="F31" s="13">
        <v>36897778</v>
      </c>
      <c r="G31" s="9">
        <f t="shared" si="1"/>
        <v>1.865347594243513E-3</v>
      </c>
      <c r="H31" s="13">
        <v>28707642</v>
      </c>
      <c r="I31" s="9">
        <f t="shared" si="2"/>
        <v>1.3467874944056491E-3</v>
      </c>
      <c r="J31" s="13">
        <v>14787796</v>
      </c>
      <c r="K31" s="9">
        <f t="shared" si="3"/>
        <v>7.0609141511386955E-4</v>
      </c>
      <c r="L31" s="13">
        <v>20304080</v>
      </c>
      <c r="M31" s="9">
        <f t="shared" si="4"/>
        <v>1.0669299934801839E-3</v>
      </c>
      <c r="N31" s="75">
        <v>18617346</v>
      </c>
      <c r="O31" s="9">
        <f t="shared" si="5"/>
        <v>9.5350235383376779E-4</v>
      </c>
      <c r="P31" s="75">
        <v>16050860</v>
      </c>
      <c r="Q31" s="9">
        <f t="shared" si="6"/>
        <v>8.3957166157984234E-4</v>
      </c>
      <c r="R31" s="75">
        <v>15872096</v>
      </c>
      <c r="S31" s="9">
        <f t="shared" si="7"/>
        <v>8.4033446671338342E-4</v>
      </c>
      <c r="T31" s="75">
        <v>14200044</v>
      </c>
      <c r="U31" s="9">
        <f t="shared" si="8"/>
        <v>7.0157679837555282E-4</v>
      </c>
      <c r="V31" s="75">
        <v>14117782</v>
      </c>
      <c r="W31" s="9">
        <f t="shared" si="9"/>
        <v>5.0686918150950411E-4</v>
      </c>
      <c r="X31" s="75">
        <v>13966213</v>
      </c>
      <c r="Y31" s="9">
        <f t="shared" si="10"/>
        <v>5.7993702556312626E-4</v>
      </c>
      <c r="Z31" s="15">
        <f t="shared" si="11"/>
        <v>-151569</v>
      </c>
      <c r="AA31" s="81">
        <f t="shared" si="12"/>
        <v>-1.0736034881399925E-2</v>
      </c>
    </row>
    <row r="32" spans="2:29">
      <c r="B32" s="34" t="s">
        <v>71</v>
      </c>
      <c r="C32" s="10"/>
      <c r="D32" s="12">
        <f>SUBTOTAL(9,D33)</f>
        <v>140943566</v>
      </c>
      <c r="E32" s="6">
        <f t="shared" si="0"/>
        <v>7.1737522256664207E-3</v>
      </c>
      <c r="F32" s="12">
        <f>SUBTOTAL(9,F33)</f>
        <v>123570699</v>
      </c>
      <c r="G32" s="8">
        <f t="shared" si="1"/>
        <v>6.2470511394653429E-3</v>
      </c>
      <c r="H32" s="12">
        <f>SUBTOTAL(9,H33)</f>
        <v>131892196</v>
      </c>
      <c r="I32" s="8">
        <f t="shared" si="2"/>
        <v>6.1875775162062692E-3</v>
      </c>
      <c r="J32" s="12">
        <f>SUBTOTAL(9,J33)</f>
        <v>271514418</v>
      </c>
      <c r="K32" s="8">
        <f t="shared" si="3"/>
        <v>1.2964338947429266E-2</v>
      </c>
      <c r="L32" s="12">
        <f>SUBTOTAL(9,L33)</f>
        <v>196794422</v>
      </c>
      <c r="M32" s="8">
        <f t="shared" si="4"/>
        <v>1.0341067971629177E-2</v>
      </c>
      <c r="N32" s="76">
        <f>SUBTOTAL(9,N33)</f>
        <v>112153602</v>
      </c>
      <c r="O32" s="8">
        <f t="shared" si="5"/>
        <v>5.7440369587553226E-3</v>
      </c>
      <c r="P32" s="76">
        <f>SUBTOTAL(9,P33)</f>
        <v>96229004</v>
      </c>
      <c r="Q32" s="8">
        <f t="shared" si="6"/>
        <v>5.0334464807775597E-3</v>
      </c>
      <c r="R32" s="76">
        <f>SUBTOTAL(9,R33)</f>
        <v>99112462</v>
      </c>
      <c r="S32" s="8">
        <f t="shared" si="7"/>
        <v>5.2474240263806673E-3</v>
      </c>
      <c r="T32" s="76">
        <f>SUBTOTAL(9,T33)</f>
        <v>251279644</v>
      </c>
      <c r="U32" s="8">
        <f t="shared" si="8"/>
        <v>1.2414888864743567E-2</v>
      </c>
      <c r="V32" s="76">
        <f>SUBTOTAL(9,V33)</f>
        <v>86220306</v>
      </c>
      <c r="W32" s="8">
        <f t="shared" si="9"/>
        <v>3.0955582067862353E-3</v>
      </c>
      <c r="X32" s="76">
        <f>SUBTOTAL(9,X33)</f>
        <v>88117830</v>
      </c>
      <c r="Y32" s="8">
        <f t="shared" si="10"/>
        <v>3.6590299911133544E-3</v>
      </c>
      <c r="Z32" s="14">
        <f t="shared" si="11"/>
        <v>1897524</v>
      </c>
      <c r="AA32" s="82">
        <f t="shared" si="12"/>
        <v>2.2007855086944368E-2</v>
      </c>
    </row>
    <row r="33" spans="2:27">
      <c r="B33" s="35"/>
      <c r="C33" s="11" t="s">
        <v>72</v>
      </c>
      <c r="D33" s="13">
        <v>140943566</v>
      </c>
      <c r="E33" s="7">
        <f t="shared" si="0"/>
        <v>7.1737522256664207E-3</v>
      </c>
      <c r="F33" s="13">
        <v>123570699</v>
      </c>
      <c r="G33" s="9">
        <f t="shared" si="1"/>
        <v>6.2470511394653429E-3</v>
      </c>
      <c r="H33" s="13">
        <v>131892196</v>
      </c>
      <c r="I33" s="9">
        <f t="shared" si="2"/>
        <v>6.1875775162062692E-3</v>
      </c>
      <c r="J33" s="13">
        <v>271514418</v>
      </c>
      <c r="K33" s="9">
        <f t="shared" si="3"/>
        <v>1.2964338947429266E-2</v>
      </c>
      <c r="L33" s="13">
        <v>196794422</v>
      </c>
      <c r="M33" s="9">
        <f t="shared" si="4"/>
        <v>1.0341067971629177E-2</v>
      </c>
      <c r="N33" s="75">
        <v>112153602</v>
      </c>
      <c r="O33" s="9">
        <f t="shared" si="5"/>
        <v>5.7440369587553226E-3</v>
      </c>
      <c r="P33" s="75">
        <v>96229004</v>
      </c>
      <c r="Q33" s="9">
        <f t="shared" si="6"/>
        <v>5.0334464807775597E-3</v>
      </c>
      <c r="R33" s="75">
        <v>99112462</v>
      </c>
      <c r="S33" s="9">
        <f t="shared" si="7"/>
        <v>5.2474240263806673E-3</v>
      </c>
      <c r="T33" s="75">
        <v>251279644</v>
      </c>
      <c r="U33" s="9">
        <f t="shared" si="8"/>
        <v>1.2414888864743567E-2</v>
      </c>
      <c r="V33" s="75">
        <v>86220306</v>
      </c>
      <c r="W33" s="9">
        <f t="shared" si="9"/>
        <v>3.0955582067862353E-3</v>
      </c>
      <c r="X33" s="75">
        <v>88117830</v>
      </c>
      <c r="Y33" s="9">
        <f t="shared" si="10"/>
        <v>3.6590299911133544E-3</v>
      </c>
      <c r="Z33" s="15">
        <f t="shared" si="11"/>
        <v>1897524</v>
      </c>
      <c r="AA33" s="81">
        <f t="shared" si="12"/>
        <v>2.2007855086944368E-2</v>
      </c>
    </row>
    <row r="34" spans="2:27">
      <c r="B34" s="34" t="s">
        <v>73</v>
      </c>
      <c r="C34" s="10"/>
      <c r="D34" s="12">
        <f>SUBTOTAL(9,D35)</f>
        <v>142879473</v>
      </c>
      <c r="E34" s="6">
        <f t="shared" si="0"/>
        <v>7.2722861108523058E-3</v>
      </c>
      <c r="F34" s="12">
        <f>SUBTOTAL(9,F35)</f>
        <v>114763538</v>
      </c>
      <c r="G34" s="8">
        <f t="shared" si="1"/>
        <v>5.8018097868975738E-3</v>
      </c>
      <c r="H34" s="12">
        <f>SUBTOTAL(9,H35)</f>
        <v>318422215</v>
      </c>
      <c r="I34" s="8">
        <f t="shared" si="2"/>
        <v>1.4938428488934999E-2</v>
      </c>
      <c r="J34" s="12">
        <f>SUBTOTAL(9,J35)</f>
        <v>230215911</v>
      </c>
      <c r="K34" s="8">
        <f t="shared" si="3"/>
        <v>1.0992407413499527E-2</v>
      </c>
      <c r="L34" s="12">
        <f>SUBTOTAL(9,L35)</f>
        <v>343480882</v>
      </c>
      <c r="M34" s="8">
        <f t="shared" si="4"/>
        <v>1.8049084479219338E-2</v>
      </c>
      <c r="N34" s="76">
        <f>SUBTOTAL(9,N35)</f>
        <v>230207338</v>
      </c>
      <c r="O34" s="8">
        <f t="shared" si="5"/>
        <v>1.1790254027228466E-2</v>
      </c>
      <c r="P34" s="76">
        <f>SUBTOTAL(9,P35)</f>
        <v>218445810</v>
      </c>
      <c r="Q34" s="8">
        <f t="shared" si="6"/>
        <v>1.1426235832027351E-2</v>
      </c>
      <c r="R34" s="76">
        <f>SUBTOTAL(9,R35)</f>
        <v>149356371</v>
      </c>
      <c r="S34" s="8">
        <f t="shared" si="7"/>
        <v>7.9075445596177869E-3</v>
      </c>
      <c r="T34" s="76">
        <f>SUBTOTAL(9,T35)</f>
        <v>225657552</v>
      </c>
      <c r="U34" s="8">
        <f t="shared" si="8"/>
        <v>1.1148986782113127E-2</v>
      </c>
      <c r="V34" s="76">
        <f>SUBTOTAL(9,V35)</f>
        <v>233841996</v>
      </c>
      <c r="W34" s="8">
        <f t="shared" si="9"/>
        <v>8.3956035810064736E-3</v>
      </c>
      <c r="X34" s="76">
        <f>SUBTOTAL(9,X35)</f>
        <v>285766968</v>
      </c>
      <c r="Y34" s="8">
        <f t="shared" si="10"/>
        <v>1.1866269362074964E-2</v>
      </c>
      <c r="Z34" s="14">
        <f t="shared" si="11"/>
        <v>51924972</v>
      </c>
      <c r="AA34" s="82">
        <f t="shared" si="12"/>
        <v>0.22205152576614168</v>
      </c>
    </row>
    <row r="35" spans="2:27">
      <c r="B35" s="35"/>
      <c r="C35" s="11" t="s">
        <v>74</v>
      </c>
      <c r="D35" s="13">
        <v>142879473</v>
      </c>
      <c r="E35" s="7">
        <f t="shared" si="0"/>
        <v>7.2722861108523058E-3</v>
      </c>
      <c r="F35" s="13">
        <v>114763538</v>
      </c>
      <c r="G35" s="9">
        <f t="shared" si="1"/>
        <v>5.8018097868975738E-3</v>
      </c>
      <c r="H35" s="13">
        <v>318422215</v>
      </c>
      <c r="I35" s="9">
        <f t="shared" si="2"/>
        <v>1.4938428488934999E-2</v>
      </c>
      <c r="J35" s="13">
        <v>230215911</v>
      </c>
      <c r="K35" s="9">
        <f t="shared" si="3"/>
        <v>1.0992407413499527E-2</v>
      </c>
      <c r="L35" s="13">
        <v>343480882</v>
      </c>
      <c r="M35" s="9">
        <f t="shared" si="4"/>
        <v>1.8049084479219338E-2</v>
      </c>
      <c r="N35" s="75">
        <v>230207338</v>
      </c>
      <c r="O35" s="9">
        <f t="shared" si="5"/>
        <v>1.1790254027228466E-2</v>
      </c>
      <c r="P35" s="75">
        <v>218445810</v>
      </c>
      <c r="Q35" s="9">
        <f t="shared" si="6"/>
        <v>1.1426235832027351E-2</v>
      </c>
      <c r="R35" s="75">
        <v>149356371</v>
      </c>
      <c r="S35" s="9">
        <f t="shared" si="7"/>
        <v>7.9075445596177869E-3</v>
      </c>
      <c r="T35" s="75">
        <v>225657552</v>
      </c>
      <c r="U35" s="9">
        <f t="shared" si="8"/>
        <v>1.1148986782113127E-2</v>
      </c>
      <c r="V35" s="75">
        <v>233841996</v>
      </c>
      <c r="W35" s="9">
        <f t="shared" si="9"/>
        <v>8.3956035810064736E-3</v>
      </c>
      <c r="X35" s="359">
        <v>285766968</v>
      </c>
      <c r="Y35" s="9">
        <f t="shared" si="10"/>
        <v>1.1866269362074964E-2</v>
      </c>
      <c r="Z35" s="15">
        <f t="shared" si="11"/>
        <v>51924972</v>
      </c>
      <c r="AA35" s="81">
        <f t="shared" si="12"/>
        <v>0.22205152576614168</v>
      </c>
    </row>
    <row r="36" spans="2:27">
      <c r="B36" s="34" t="s">
        <v>75</v>
      </c>
      <c r="C36" s="10"/>
      <c r="D36" s="12">
        <f>SUBTOTAL(9,D37:D41)</f>
        <v>2152630137</v>
      </c>
      <c r="E36" s="6">
        <f t="shared" si="0"/>
        <v>0.10956466956668573</v>
      </c>
      <c r="F36" s="12">
        <f>SUBTOTAL(9,F37:F41)</f>
        <v>1825761037</v>
      </c>
      <c r="G36" s="8">
        <f t="shared" si="1"/>
        <v>9.2300380744647859E-2</v>
      </c>
      <c r="H36" s="12">
        <f>SUBTOTAL(9,H37:H41)</f>
        <v>1936520091</v>
      </c>
      <c r="I36" s="8">
        <f t="shared" si="2"/>
        <v>9.0849713160840229E-2</v>
      </c>
      <c r="J36" s="12">
        <f>SUBTOTAL(9,J37:J41)</f>
        <v>1866755013</v>
      </c>
      <c r="K36" s="8">
        <f t="shared" si="3"/>
        <v>8.9134289437052011E-2</v>
      </c>
      <c r="L36" s="12">
        <f>SUBTOTAL(9,L37:L41)</f>
        <v>1572345672</v>
      </c>
      <c r="M36" s="8">
        <f t="shared" si="4"/>
        <v>8.2622938718501668E-2</v>
      </c>
      <c r="N36" s="76">
        <f>SUBTOTAL(9,N37:N41)</f>
        <v>1471012674</v>
      </c>
      <c r="O36" s="8">
        <f t="shared" si="5"/>
        <v>7.5339097590940457E-2</v>
      </c>
      <c r="P36" s="76">
        <f>SUBTOTAL(9,P37:P41)</f>
        <v>1814625422</v>
      </c>
      <c r="Q36" s="8">
        <f t="shared" si="6"/>
        <v>9.4917535926022825E-2</v>
      </c>
      <c r="R36" s="76">
        <f>SUBTOTAL(9,R37:R41)</f>
        <v>1487300176</v>
      </c>
      <c r="S36" s="8">
        <f t="shared" si="7"/>
        <v>7.8743828177556471E-2</v>
      </c>
      <c r="T36" s="76">
        <f>SUBTOTAL(9,T37:T41)</f>
        <v>1745259122</v>
      </c>
      <c r="U36" s="8">
        <f t="shared" si="8"/>
        <v>8.6227430502925792E-2</v>
      </c>
      <c r="V36" s="76">
        <f>SUBTOTAL(9,V37:V41)</f>
        <v>1517268574</v>
      </c>
      <c r="W36" s="8">
        <f t="shared" si="9"/>
        <v>5.4474327499423957E-2</v>
      </c>
      <c r="X36" s="76">
        <f>SUBTOTAL(9,X37:X41)</f>
        <v>1378071616</v>
      </c>
      <c r="Y36" s="8">
        <f t="shared" si="10"/>
        <v>5.7223440169214858E-2</v>
      </c>
      <c r="Z36" s="14">
        <f t="shared" si="11"/>
        <v>-139196958</v>
      </c>
      <c r="AA36" s="82">
        <f t="shared" si="12"/>
        <v>-9.1741805231642534E-2</v>
      </c>
    </row>
    <row r="37" spans="2:27">
      <c r="B37" s="36"/>
      <c r="C37" s="11" t="s">
        <v>76</v>
      </c>
      <c r="D37" s="13">
        <v>136536188</v>
      </c>
      <c r="E37" s="7">
        <f t="shared" si="0"/>
        <v>6.9494252937307467E-3</v>
      </c>
      <c r="F37" s="13">
        <v>142782624</v>
      </c>
      <c r="G37" s="9">
        <f t="shared" si="1"/>
        <v>7.2182998168121692E-3</v>
      </c>
      <c r="H37" s="13">
        <v>118310842</v>
      </c>
      <c r="I37" s="9">
        <f t="shared" si="2"/>
        <v>5.5504232098966067E-3</v>
      </c>
      <c r="J37" s="13">
        <v>117415325</v>
      </c>
      <c r="K37" s="9">
        <f t="shared" si="3"/>
        <v>5.6063765679013229E-3</v>
      </c>
      <c r="L37" s="13">
        <v>124384250</v>
      </c>
      <c r="M37" s="9">
        <f t="shared" si="4"/>
        <v>6.5360896451125859E-3</v>
      </c>
      <c r="N37" s="75">
        <v>96658491</v>
      </c>
      <c r="O37" s="9">
        <f t="shared" si="5"/>
        <v>4.9504423824169169E-3</v>
      </c>
      <c r="P37" s="75">
        <v>86041860</v>
      </c>
      <c r="Q37" s="9">
        <f t="shared" si="6"/>
        <v>4.5005879663532157E-3</v>
      </c>
      <c r="R37" s="75">
        <v>84500280</v>
      </c>
      <c r="S37" s="9">
        <f t="shared" si="7"/>
        <v>4.4737946223946468E-3</v>
      </c>
      <c r="T37" s="75">
        <v>103564379</v>
      </c>
      <c r="U37" s="9">
        <f t="shared" si="8"/>
        <v>5.1167704441318872E-3</v>
      </c>
      <c r="V37" s="75">
        <v>85790300</v>
      </c>
      <c r="W37" s="9">
        <f t="shared" si="9"/>
        <v>3.0801197484459537E-3</v>
      </c>
      <c r="X37" s="75">
        <v>77989693</v>
      </c>
      <c r="Y37" s="9">
        <f t="shared" si="10"/>
        <v>3.2384663317823787E-3</v>
      </c>
      <c r="Z37" s="15">
        <f t="shared" si="11"/>
        <v>-7800607</v>
      </c>
      <c r="AA37" s="81">
        <f t="shared" si="12"/>
        <v>-9.0926445064302142E-2</v>
      </c>
    </row>
    <row r="38" spans="2:27">
      <c r="B38" s="36"/>
      <c r="C38" s="11" t="s">
        <v>77</v>
      </c>
      <c r="D38" s="13">
        <v>628592641</v>
      </c>
      <c r="E38" s="7">
        <f t="shared" si="0"/>
        <v>3.1994137692041104E-2</v>
      </c>
      <c r="F38" s="13">
        <v>474862434</v>
      </c>
      <c r="G38" s="9">
        <f t="shared" si="1"/>
        <v>2.4006418458545634E-2</v>
      </c>
      <c r="H38" s="13">
        <v>630603748</v>
      </c>
      <c r="I38" s="9">
        <f t="shared" si="2"/>
        <v>2.958408223607259E-2</v>
      </c>
      <c r="J38" s="13">
        <v>640323224</v>
      </c>
      <c r="K38" s="9">
        <f t="shared" si="3"/>
        <v>3.0574314885357851E-2</v>
      </c>
      <c r="L38" s="13">
        <v>353858850</v>
      </c>
      <c r="M38" s="9">
        <f t="shared" si="4"/>
        <v>1.8594421442557622E-2</v>
      </c>
      <c r="N38" s="75">
        <v>286548720</v>
      </c>
      <c r="O38" s="9">
        <f t="shared" si="5"/>
        <v>1.4675823235387754E-2</v>
      </c>
      <c r="P38" s="75">
        <v>269375862</v>
      </c>
      <c r="Q38" s="9">
        <f t="shared" si="6"/>
        <v>1.4090231928310527E-2</v>
      </c>
      <c r="R38" s="75">
        <v>360377006</v>
      </c>
      <c r="S38" s="9">
        <f t="shared" si="7"/>
        <v>1.9079850522122334E-2</v>
      </c>
      <c r="T38" s="75">
        <v>305408444</v>
      </c>
      <c r="U38" s="9">
        <f t="shared" si="8"/>
        <v>1.5089212282608372E-2</v>
      </c>
      <c r="V38" s="75">
        <v>335041176</v>
      </c>
      <c r="W38" s="9">
        <f t="shared" si="9"/>
        <v>1.2028946661104536E-2</v>
      </c>
      <c r="X38" s="75">
        <v>248846969</v>
      </c>
      <c r="Y38" s="9">
        <f t="shared" si="10"/>
        <v>1.0333192757568532E-2</v>
      </c>
      <c r="Z38" s="15">
        <f t="shared" si="11"/>
        <v>-86194207</v>
      </c>
      <c r="AA38" s="81">
        <f t="shared" si="12"/>
        <v>-0.2572645190333262</v>
      </c>
    </row>
    <row r="39" spans="2:27">
      <c r="B39" s="36"/>
      <c r="C39" s="11" t="s">
        <v>78</v>
      </c>
      <c r="D39" s="13">
        <v>10886709</v>
      </c>
      <c r="E39" s="7">
        <f t="shared" si="0"/>
        <v>5.5411222473917437E-4</v>
      </c>
      <c r="F39" s="13">
        <v>14641305</v>
      </c>
      <c r="G39" s="9">
        <f t="shared" si="1"/>
        <v>7.4018340774708756E-4</v>
      </c>
      <c r="H39" s="13">
        <v>19173958</v>
      </c>
      <c r="I39" s="9">
        <f t="shared" si="2"/>
        <v>8.9952518053064586E-4</v>
      </c>
      <c r="J39" s="13">
        <v>5572891</v>
      </c>
      <c r="K39" s="9">
        <f t="shared" si="3"/>
        <v>2.6609580578913501E-4</v>
      </c>
      <c r="L39" s="13">
        <v>20583984</v>
      </c>
      <c r="M39" s="9">
        <f t="shared" si="4"/>
        <v>1.0816382675263398E-3</v>
      </c>
      <c r="N39" s="75">
        <v>12380567</v>
      </c>
      <c r="O39" s="9">
        <f t="shared" si="5"/>
        <v>6.3408069959577853E-4</v>
      </c>
      <c r="P39" s="75">
        <v>11652719</v>
      </c>
      <c r="Q39" s="9">
        <f t="shared" si="6"/>
        <v>6.0951828455004897E-4</v>
      </c>
      <c r="R39" s="75">
        <v>12564402</v>
      </c>
      <c r="S39" s="9">
        <f t="shared" si="7"/>
        <v>6.6521145375144958E-4</v>
      </c>
      <c r="T39" s="75">
        <v>10963073</v>
      </c>
      <c r="U39" s="9">
        <f t="shared" si="8"/>
        <v>5.416488607850417E-4</v>
      </c>
      <c r="V39" s="75">
        <v>20116432</v>
      </c>
      <c r="W39" s="9">
        <f t="shared" si="9"/>
        <v>7.2223805571807224E-4</v>
      </c>
      <c r="X39" s="75">
        <v>6078903</v>
      </c>
      <c r="Y39" s="9">
        <f t="shared" si="10"/>
        <v>2.5242210787611248E-4</v>
      </c>
      <c r="Z39" s="15">
        <f t="shared" si="11"/>
        <v>-14037529</v>
      </c>
      <c r="AA39" s="81">
        <f t="shared" si="12"/>
        <v>-0.6978140556933754</v>
      </c>
    </row>
    <row r="40" spans="2:27">
      <c r="B40" s="36"/>
      <c r="C40" s="11" t="s">
        <v>79</v>
      </c>
      <c r="D40" s="13">
        <v>1374701889</v>
      </c>
      <c r="E40" s="7">
        <f t="shared" si="0"/>
        <v>6.9969641152981626E-2</v>
      </c>
      <c r="F40" s="13">
        <v>1189770812</v>
      </c>
      <c r="G40" s="9">
        <f t="shared" si="1"/>
        <v>6.0148232282858628E-2</v>
      </c>
      <c r="H40" s="13">
        <v>1142515282</v>
      </c>
      <c r="I40" s="9">
        <f t="shared" si="2"/>
        <v>5.3599849613735033E-2</v>
      </c>
      <c r="J40" s="13">
        <v>1080037262</v>
      </c>
      <c r="K40" s="9">
        <f t="shared" si="3"/>
        <v>5.1569891733784338E-2</v>
      </c>
      <c r="L40" s="13">
        <v>1030722620</v>
      </c>
      <c r="M40" s="9">
        <f t="shared" si="4"/>
        <v>5.4161965390033824E-2</v>
      </c>
      <c r="N40" s="75">
        <v>1045731301</v>
      </c>
      <c r="O40" s="9">
        <f t="shared" si="5"/>
        <v>5.3557969915859559E-2</v>
      </c>
      <c r="P40" s="75">
        <v>1429778882</v>
      </c>
      <c r="Q40" s="9">
        <f t="shared" si="6"/>
        <v>7.4787384081133931E-2</v>
      </c>
      <c r="R40" s="75">
        <v>1028575942</v>
      </c>
      <c r="S40" s="9">
        <f t="shared" si="7"/>
        <v>5.4457068284792756E-2</v>
      </c>
      <c r="T40" s="75">
        <v>1322156736</v>
      </c>
      <c r="U40" s="9">
        <f t="shared" si="8"/>
        <v>6.5323353208873933E-2</v>
      </c>
      <c r="V40" s="75">
        <v>1071039577</v>
      </c>
      <c r="W40" s="9">
        <f t="shared" si="9"/>
        <v>3.8453416673970141E-2</v>
      </c>
      <c r="X40" s="75">
        <v>1043768428</v>
      </c>
      <c r="Y40" s="9">
        <f t="shared" si="10"/>
        <v>4.3341738917415919E-2</v>
      </c>
      <c r="Z40" s="15">
        <f t="shared" si="11"/>
        <v>-27271149</v>
      </c>
      <c r="AA40" s="81">
        <f t="shared" si="12"/>
        <v>-2.5462316786077084E-2</v>
      </c>
    </row>
    <row r="41" spans="2:27">
      <c r="B41" s="35"/>
      <c r="C41" s="11" t="s">
        <v>80</v>
      </c>
      <c r="D41" s="13">
        <v>1912710</v>
      </c>
      <c r="E41" s="7">
        <f t="shared" si="0"/>
        <v>9.7353203193073886E-5</v>
      </c>
      <c r="F41" s="13">
        <v>3703862</v>
      </c>
      <c r="G41" s="9">
        <f t="shared" si="1"/>
        <v>1.8724677868434155E-4</v>
      </c>
      <c r="H41" s="13">
        <v>25916261</v>
      </c>
      <c r="I41" s="9">
        <f t="shared" si="2"/>
        <v>1.2158329206053511E-3</v>
      </c>
      <c r="J41" s="13">
        <v>23406311</v>
      </c>
      <c r="K41" s="9">
        <f t="shared" si="3"/>
        <v>1.1176104442193638E-3</v>
      </c>
      <c r="L41" s="13">
        <v>42795968</v>
      </c>
      <c r="M41" s="9">
        <f t="shared" si="4"/>
        <v>2.2488239732712909E-3</v>
      </c>
      <c r="N41" s="75">
        <v>29693595</v>
      </c>
      <c r="O41" s="9">
        <f t="shared" si="5"/>
        <v>1.5207813576804449E-3</v>
      </c>
      <c r="P41" s="75">
        <v>17776099</v>
      </c>
      <c r="Q41" s="9">
        <f t="shared" si="6"/>
        <v>9.2981366567509614E-4</v>
      </c>
      <c r="R41" s="75">
        <v>1282546</v>
      </c>
      <c r="S41" s="9">
        <f t="shared" si="7"/>
        <v>6.7903294495281721E-5</v>
      </c>
      <c r="T41" s="75">
        <v>3166490</v>
      </c>
      <c r="U41" s="9">
        <f t="shared" si="8"/>
        <v>1.5644570652655754E-4</v>
      </c>
      <c r="V41" s="75">
        <v>5281089</v>
      </c>
      <c r="W41" s="9">
        <f t="shared" si="9"/>
        <v>1.8960636018525048E-4</v>
      </c>
      <c r="X41" s="75">
        <v>1387623</v>
      </c>
      <c r="Y41" s="9">
        <f t="shared" si="10"/>
        <v>5.7620054571914513E-5</v>
      </c>
      <c r="Z41" s="15">
        <f t="shared" si="11"/>
        <v>-3893466</v>
      </c>
      <c r="AA41" s="81">
        <f t="shared" si="12"/>
        <v>-0.73724680648252661</v>
      </c>
    </row>
    <row r="42" spans="2:27">
      <c r="B42" s="34" t="s">
        <v>81</v>
      </c>
      <c r="C42" s="10"/>
      <c r="D42" s="12">
        <f>SUBTOTAL(9,D43)</f>
        <v>975191472</v>
      </c>
      <c r="E42" s="6">
        <f t="shared" si="0"/>
        <v>4.9635341230907362E-2</v>
      </c>
      <c r="F42" s="12">
        <f>SUBTOTAL(9,F43)</f>
        <v>922513357</v>
      </c>
      <c r="G42" s="8">
        <f t="shared" si="1"/>
        <v>4.6637173412920882E-2</v>
      </c>
      <c r="H42" s="12">
        <f>SUBTOTAL(9,H43)</f>
        <v>976933170</v>
      </c>
      <c r="I42" s="8">
        <f t="shared" si="2"/>
        <v>4.583174669051774E-2</v>
      </c>
      <c r="J42" s="12">
        <f>SUBTOTAL(9,J43)</f>
        <v>989883495</v>
      </c>
      <c r="K42" s="8">
        <f t="shared" si="3"/>
        <v>4.726520691673141E-2</v>
      </c>
      <c r="L42" s="12">
        <f>SUBTOTAL(9,L43)</f>
        <v>947221384</v>
      </c>
      <c r="M42" s="8">
        <f t="shared" si="4"/>
        <v>4.9774178640717072E-2</v>
      </c>
      <c r="N42" s="76">
        <f>SUBTOTAL(9,N43)</f>
        <v>977221644</v>
      </c>
      <c r="O42" s="8">
        <f t="shared" si="5"/>
        <v>5.0049192713682404E-2</v>
      </c>
      <c r="P42" s="76">
        <f>SUBTOTAL(9,P43)</f>
        <v>1025692063</v>
      </c>
      <c r="Q42" s="8">
        <f t="shared" si="6"/>
        <v>5.3650831768650799E-2</v>
      </c>
      <c r="R42" s="76">
        <f>SUBTOTAL(9,R43)</f>
        <v>978781062</v>
      </c>
      <c r="S42" s="8">
        <f t="shared" si="7"/>
        <v>5.1820721205625843E-2</v>
      </c>
      <c r="T42" s="76">
        <f>SUBTOTAL(9,T43)</f>
        <v>1029572537</v>
      </c>
      <c r="U42" s="8">
        <f t="shared" si="8"/>
        <v>5.0867744086134904E-2</v>
      </c>
      <c r="V42" s="76">
        <f>SUBTOTAL(9,V43)</f>
        <v>948440340</v>
      </c>
      <c r="W42" s="8">
        <f t="shared" si="9"/>
        <v>3.4051749690312251E-2</v>
      </c>
      <c r="X42" s="76">
        <f>SUBTOTAL(9,X43)</f>
        <v>943408402</v>
      </c>
      <c r="Y42" s="8">
        <f t="shared" si="10"/>
        <v>3.9174360476038998E-2</v>
      </c>
      <c r="Z42" s="14">
        <f t="shared" si="11"/>
        <v>-5031938</v>
      </c>
      <c r="AA42" s="82">
        <f t="shared" si="12"/>
        <v>-5.3054871116089393E-3</v>
      </c>
    </row>
    <row r="43" spans="2:27">
      <c r="B43" s="35"/>
      <c r="C43" s="11" t="s">
        <v>82</v>
      </c>
      <c r="D43" s="13">
        <v>975191472</v>
      </c>
      <c r="E43" s="7">
        <f t="shared" si="0"/>
        <v>4.9635341230907362E-2</v>
      </c>
      <c r="F43" s="13">
        <v>922513357</v>
      </c>
      <c r="G43" s="9">
        <f t="shared" si="1"/>
        <v>4.6637173412920882E-2</v>
      </c>
      <c r="H43" s="13">
        <v>976933170</v>
      </c>
      <c r="I43" s="9">
        <f t="shared" si="2"/>
        <v>4.583174669051774E-2</v>
      </c>
      <c r="J43" s="13">
        <v>989883495</v>
      </c>
      <c r="K43" s="9">
        <f t="shared" si="3"/>
        <v>4.726520691673141E-2</v>
      </c>
      <c r="L43" s="13">
        <v>947221384</v>
      </c>
      <c r="M43" s="9">
        <f t="shared" si="4"/>
        <v>4.9774178640717072E-2</v>
      </c>
      <c r="N43" s="75">
        <v>977221644</v>
      </c>
      <c r="O43" s="9">
        <f t="shared" si="5"/>
        <v>5.0049192713682404E-2</v>
      </c>
      <c r="P43" s="75">
        <v>1025692063</v>
      </c>
      <c r="Q43" s="9">
        <f t="shared" si="6"/>
        <v>5.3650831768650799E-2</v>
      </c>
      <c r="R43" s="75">
        <v>978781062</v>
      </c>
      <c r="S43" s="9">
        <f t="shared" si="7"/>
        <v>5.1820721205625843E-2</v>
      </c>
      <c r="T43" s="75">
        <v>1029572537</v>
      </c>
      <c r="U43" s="9">
        <f t="shared" si="8"/>
        <v>5.0867744086134904E-2</v>
      </c>
      <c r="V43" s="75">
        <v>948440340</v>
      </c>
      <c r="W43" s="9">
        <f t="shared" si="9"/>
        <v>3.4051749690312251E-2</v>
      </c>
      <c r="X43" s="75">
        <v>943408402</v>
      </c>
      <c r="Y43" s="9">
        <f t="shared" si="10"/>
        <v>3.9174360476038998E-2</v>
      </c>
      <c r="Z43" s="15">
        <f t="shared" si="11"/>
        <v>-5031938</v>
      </c>
      <c r="AA43" s="81">
        <f t="shared" si="12"/>
        <v>-5.3054871116089393E-3</v>
      </c>
    </row>
    <row r="44" spans="2:27">
      <c r="B44" s="34" t="s">
        <v>83</v>
      </c>
      <c r="C44" s="10"/>
      <c r="D44" s="12">
        <f>SUBTOTAL(9,D45:D50)</f>
        <v>3440771186</v>
      </c>
      <c r="E44" s="6">
        <f t="shared" si="0"/>
        <v>0.17512853302985387</v>
      </c>
      <c r="F44" s="12">
        <f>SUBTOTAL(9,F45:F50)</f>
        <v>4468704569</v>
      </c>
      <c r="G44" s="8">
        <f t="shared" si="1"/>
        <v>0.22591298904690532</v>
      </c>
      <c r="H44" s="12">
        <f>SUBTOTAL(9,H45:H50)</f>
        <v>4139243940</v>
      </c>
      <c r="I44" s="8">
        <f t="shared" si="2"/>
        <v>0.19418808325275783</v>
      </c>
      <c r="J44" s="12">
        <f>SUBTOTAL(9,J45:J50)</f>
        <v>2854363715</v>
      </c>
      <c r="K44" s="8">
        <f t="shared" si="3"/>
        <v>0.13629087896357456</v>
      </c>
      <c r="L44" s="12">
        <f>SUBTOTAL(9,L45:L50)</f>
        <v>1996605593</v>
      </c>
      <c r="M44" s="8">
        <f t="shared" si="4"/>
        <v>0.10491676511922671</v>
      </c>
      <c r="N44" s="76">
        <f>SUBTOTAL(9,N45:N50)</f>
        <v>1953080837</v>
      </c>
      <c r="O44" s="8">
        <f t="shared" si="5"/>
        <v>0.10002860640325024</v>
      </c>
      <c r="P44" s="76">
        <f>SUBTOTAL(9,P45:P50)</f>
        <v>1992828098</v>
      </c>
      <c r="Q44" s="8">
        <f t="shared" si="6"/>
        <v>0.10423877583387164</v>
      </c>
      <c r="R44" s="76">
        <f>SUBTOTAL(9,R45:R50)</f>
        <v>2058795161</v>
      </c>
      <c r="S44" s="8">
        <f t="shared" si="7"/>
        <v>0.10900113845651069</v>
      </c>
      <c r="T44" s="76">
        <f>SUBTOTAL(9,T45:T50)</f>
        <v>1856783642</v>
      </c>
      <c r="U44" s="8">
        <f t="shared" si="8"/>
        <v>9.173748495641694E-2</v>
      </c>
      <c r="V44" s="76">
        <f>SUBTOTAL(9,V45:V50)</f>
        <v>2361790618</v>
      </c>
      <c r="W44" s="8">
        <f t="shared" si="9"/>
        <v>8.479510998558315E-2</v>
      </c>
      <c r="X44" s="76">
        <f>SUBTOTAL(9,X45:X50)</f>
        <v>2132621798</v>
      </c>
      <c r="Y44" s="8">
        <f t="shared" si="10"/>
        <v>8.8555597869172289E-2</v>
      </c>
      <c r="Z44" s="14">
        <f t="shared" si="11"/>
        <v>-229168820</v>
      </c>
      <c r="AA44" s="82">
        <f t="shared" si="12"/>
        <v>-9.7031810632757787E-2</v>
      </c>
    </row>
    <row r="45" spans="2:27">
      <c r="B45" s="36"/>
      <c r="C45" s="11" t="s">
        <v>84</v>
      </c>
      <c r="D45" s="13">
        <v>273590054</v>
      </c>
      <c r="E45" s="7">
        <f t="shared" si="0"/>
        <v>1.3925199386559414E-2</v>
      </c>
      <c r="F45" s="13">
        <v>259728854</v>
      </c>
      <c r="G45" s="9">
        <f t="shared" si="1"/>
        <v>1.3130454439953664E-2</v>
      </c>
      <c r="H45" s="13">
        <v>263907320</v>
      </c>
      <c r="I45" s="9">
        <f t="shared" si="2"/>
        <v>1.2380922064518914E-2</v>
      </c>
      <c r="J45" s="13">
        <v>278882324</v>
      </c>
      <c r="K45" s="9">
        <f t="shared" si="3"/>
        <v>1.331614358241111E-2</v>
      </c>
      <c r="L45" s="13">
        <v>305744851</v>
      </c>
      <c r="M45" s="9">
        <f t="shared" si="4"/>
        <v>1.6066147881806502E-2</v>
      </c>
      <c r="N45" s="75">
        <v>316576706</v>
      </c>
      <c r="O45" s="9">
        <f t="shared" si="5"/>
        <v>1.6213730697164929E-2</v>
      </c>
      <c r="P45" s="75">
        <v>320357238</v>
      </c>
      <c r="Q45" s="9">
        <f t="shared" si="6"/>
        <v>1.6756912626911518E-2</v>
      </c>
      <c r="R45" s="75">
        <v>322327562</v>
      </c>
      <c r="S45" s="9">
        <f t="shared" si="7"/>
        <v>1.706535544645742E-2</v>
      </c>
      <c r="T45" s="75">
        <v>340848520</v>
      </c>
      <c r="U45" s="9">
        <f t="shared" si="8"/>
        <v>1.6840188198898931E-2</v>
      </c>
      <c r="V45" s="75">
        <v>383383711</v>
      </c>
      <c r="W45" s="9">
        <f t="shared" si="9"/>
        <v>1.3764583402594422E-2</v>
      </c>
      <c r="X45" s="75">
        <v>336067163</v>
      </c>
      <c r="Y45" s="9">
        <f t="shared" si="10"/>
        <v>1.395494905452597E-2</v>
      </c>
      <c r="Z45" s="15">
        <f t="shared" si="11"/>
        <v>-47316548</v>
      </c>
      <c r="AA45" s="81">
        <f t="shared" si="12"/>
        <v>-0.12341825341661425</v>
      </c>
    </row>
    <row r="46" spans="2:27">
      <c r="B46" s="36"/>
      <c r="C46" s="11" t="s">
        <v>85</v>
      </c>
      <c r="D46" s="13">
        <v>1169331484</v>
      </c>
      <c r="E46" s="7">
        <f t="shared" si="0"/>
        <v>5.9516688657407876E-2</v>
      </c>
      <c r="F46" s="13">
        <v>1926082555</v>
      </c>
      <c r="G46" s="9">
        <f t="shared" si="1"/>
        <v>9.7372081871261965E-2</v>
      </c>
      <c r="H46" s="13">
        <v>1927995415</v>
      </c>
      <c r="I46" s="9">
        <f t="shared" si="2"/>
        <v>9.0449787349076938E-2</v>
      </c>
      <c r="J46" s="13">
        <v>495962588</v>
      </c>
      <c r="K46" s="9">
        <f t="shared" si="3"/>
        <v>2.3681346808169187E-2</v>
      </c>
      <c r="L46" s="13">
        <v>522687001</v>
      </c>
      <c r="M46" s="9">
        <f t="shared" si="4"/>
        <v>2.7465929929802624E-2</v>
      </c>
      <c r="N46" s="75">
        <v>418581234</v>
      </c>
      <c r="O46" s="9">
        <f t="shared" si="5"/>
        <v>2.1437974665650152E-2</v>
      </c>
      <c r="P46" s="75">
        <v>434441704</v>
      </c>
      <c r="Q46" s="9">
        <f t="shared" si="6"/>
        <v>2.2724324010480315E-2</v>
      </c>
      <c r="R46" s="75">
        <v>534847760</v>
      </c>
      <c r="S46" s="9">
        <f t="shared" si="7"/>
        <v>2.8317054481805534E-2</v>
      </c>
      <c r="T46" s="75">
        <v>418613246</v>
      </c>
      <c r="U46" s="9">
        <f t="shared" si="8"/>
        <v>2.0682283863787867E-2</v>
      </c>
      <c r="V46" s="75">
        <v>777603552</v>
      </c>
      <c r="W46" s="9">
        <f t="shared" si="9"/>
        <v>2.7918215194222658E-2</v>
      </c>
      <c r="X46" s="75">
        <v>791365373</v>
      </c>
      <c r="Y46" s="9">
        <f t="shared" si="10"/>
        <v>3.2860882227077157E-2</v>
      </c>
      <c r="Z46" s="15">
        <f t="shared" si="11"/>
        <v>13761821</v>
      </c>
      <c r="AA46" s="81">
        <f t="shared" si="12"/>
        <v>1.769773423051442E-2</v>
      </c>
    </row>
    <row r="47" spans="2:27">
      <c r="B47" s="36"/>
      <c r="C47" s="11" t="s">
        <v>86</v>
      </c>
      <c r="D47" s="13">
        <v>1099344155</v>
      </c>
      <c r="E47" s="7">
        <f t="shared" si="0"/>
        <v>5.5954470306964002E-2</v>
      </c>
      <c r="F47" s="13">
        <v>1400386565</v>
      </c>
      <c r="G47" s="9">
        <f t="shared" si="1"/>
        <v>7.0795799953961638E-2</v>
      </c>
      <c r="H47" s="13">
        <v>1030061990</v>
      </c>
      <c r="I47" s="9">
        <f t="shared" si="2"/>
        <v>4.8324226928655331E-2</v>
      </c>
      <c r="J47" s="13">
        <v>930199153</v>
      </c>
      <c r="K47" s="9">
        <f t="shared" si="3"/>
        <v>4.4415383893549307E-2</v>
      </c>
      <c r="L47" s="13">
        <v>270429366</v>
      </c>
      <c r="M47" s="9">
        <f t="shared" si="4"/>
        <v>1.4210405086230464E-2</v>
      </c>
      <c r="N47" s="75">
        <v>237359814</v>
      </c>
      <c r="O47" s="9">
        <f t="shared" si="5"/>
        <v>1.2156573840038494E-2</v>
      </c>
      <c r="P47" s="75">
        <v>231568978</v>
      </c>
      <c r="Q47" s="9">
        <f t="shared" si="6"/>
        <v>1.2112668830816914E-2</v>
      </c>
      <c r="R47" s="75">
        <v>289520423</v>
      </c>
      <c r="S47" s="9">
        <f t="shared" si="7"/>
        <v>1.5328409698652162E-2</v>
      </c>
      <c r="T47" s="75">
        <v>273710085</v>
      </c>
      <c r="U47" s="9">
        <f t="shared" si="8"/>
        <v>1.3523102119782195E-2</v>
      </c>
      <c r="V47" s="75">
        <v>418112269</v>
      </c>
      <c r="W47" s="9">
        <f t="shared" si="9"/>
        <v>1.5011439018332457E-2</v>
      </c>
      <c r="X47" s="75">
        <v>252367620</v>
      </c>
      <c r="Y47" s="9">
        <f t="shared" si="10"/>
        <v>1.0479385277257718E-2</v>
      </c>
      <c r="Z47" s="15">
        <f t="shared" si="11"/>
        <v>-165744649</v>
      </c>
      <c r="AA47" s="81">
        <f t="shared" si="12"/>
        <v>-0.39641182832642491</v>
      </c>
    </row>
    <row r="48" spans="2:27">
      <c r="B48" s="36"/>
      <c r="C48" s="11" t="s">
        <v>87</v>
      </c>
      <c r="D48" s="13">
        <v>90578900</v>
      </c>
      <c r="E48" s="7">
        <f t="shared" si="0"/>
        <v>4.6102890959450835E-3</v>
      </c>
      <c r="F48" s="13">
        <v>89537720</v>
      </c>
      <c r="G48" s="9">
        <f t="shared" si="1"/>
        <v>4.5265319390248721E-3</v>
      </c>
      <c r="H48" s="13">
        <v>84122020</v>
      </c>
      <c r="I48" s="9">
        <f t="shared" si="2"/>
        <v>3.9464921758513606E-3</v>
      </c>
      <c r="J48" s="13">
        <v>113639480</v>
      </c>
      <c r="K48" s="9">
        <f t="shared" si="3"/>
        <v>5.4260865680054206E-3</v>
      </c>
      <c r="L48" s="13">
        <v>110766200</v>
      </c>
      <c r="M48" s="9">
        <f t="shared" si="4"/>
        <v>5.8204942575002033E-3</v>
      </c>
      <c r="N48" s="75">
        <v>95582340</v>
      </c>
      <c r="O48" s="9">
        <f t="shared" si="5"/>
        <v>4.895326443142836E-3</v>
      </c>
      <c r="P48" s="75">
        <v>82430520</v>
      </c>
      <c r="Q48" s="9">
        <f t="shared" si="6"/>
        <v>4.3116897562679151E-3</v>
      </c>
      <c r="R48" s="75">
        <v>78646460</v>
      </c>
      <c r="S48" s="9">
        <f t="shared" si="7"/>
        <v>4.1638691589942151E-3</v>
      </c>
      <c r="T48" s="75">
        <v>30175660</v>
      </c>
      <c r="U48" s="9">
        <f t="shared" si="8"/>
        <v>1.4908786854230336E-3</v>
      </c>
      <c r="V48" s="75">
        <v>440440</v>
      </c>
      <c r="W48" s="9">
        <f t="shared" si="9"/>
        <v>1.5813069099951112E-5</v>
      </c>
      <c r="X48" s="75">
        <v>438960</v>
      </c>
      <c r="Y48" s="9">
        <f t="shared" si="10"/>
        <v>1.8227500664724926E-5</v>
      </c>
      <c r="Z48" s="15">
        <f t="shared" si="11"/>
        <v>-1480</v>
      </c>
      <c r="AA48" s="81">
        <f t="shared" si="12"/>
        <v>-3.3602760875488147E-3</v>
      </c>
    </row>
    <row r="49" spans="2:27">
      <c r="B49" s="36"/>
      <c r="C49" s="11" t="s">
        <v>88</v>
      </c>
      <c r="D49" s="13">
        <v>691029887</v>
      </c>
      <c r="E49" s="7">
        <f t="shared" si="0"/>
        <v>3.5172071564219295E-2</v>
      </c>
      <c r="F49" s="13">
        <v>686575423</v>
      </c>
      <c r="G49" s="9">
        <f t="shared" si="1"/>
        <v>3.4709456313596239E-2</v>
      </c>
      <c r="H49" s="13">
        <v>723940595</v>
      </c>
      <c r="I49" s="9">
        <f t="shared" si="2"/>
        <v>3.3962877899849274E-2</v>
      </c>
      <c r="J49" s="13">
        <v>922577398</v>
      </c>
      <c r="K49" s="9">
        <f t="shared" si="3"/>
        <v>4.4051458412456578E-2</v>
      </c>
      <c r="L49" s="13">
        <v>678116022</v>
      </c>
      <c r="M49" s="9">
        <f t="shared" si="4"/>
        <v>3.5633346742687588E-2</v>
      </c>
      <c r="N49" s="75">
        <v>793523318</v>
      </c>
      <c r="O49" s="9">
        <f t="shared" si="5"/>
        <v>4.0640935154504912E-2</v>
      </c>
      <c r="P49" s="75">
        <v>823289570</v>
      </c>
      <c r="Q49" s="9">
        <f t="shared" si="6"/>
        <v>4.3063773046818299E-2</v>
      </c>
      <c r="R49" s="75">
        <v>719095776</v>
      </c>
      <c r="S49" s="9">
        <f t="shared" si="7"/>
        <v>3.80719071659349E-2</v>
      </c>
      <c r="T49" s="75">
        <v>691816454</v>
      </c>
      <c r="U49" s="9">
        <f t="shared" si="8"/>
        <v>3.418034288209585E-2</v>
      </c>
      <c r="V49" s="75">
        <v>698740362</v>
      </c>
      <c r="W49" s="9">
        <f t="shared" si="9"/>
        <v>2.5086798717716043E-2</v>
      </c>
      <c r="X49" s="75">
        <v>665073657</v>
      </c>
      <c r="Y49" s="9">
        <f t="shared" si="10"/>
        <v>2.7616708868822986E-2</v>
      </c>
      <c r="Z49" s="15">
        <f t="shared" si="11"/>
        <v>-33666705</v>
      </c>
      <c r="AA49" s="81">
        <f t="shared" si="12"/>
        <v>-4.8181995532125849E-2</v>
      </c>
    </row>
    <row r="50" spans="2:27">
      <c r="B50" s="35"/>
      <c r="C50" s="11" t="s">
        <v>89</v>
      </c>
      <c r="D50" s="13">
        <v>116896706</v>
      </c>
      <c r="E50" s="7">
        <f t="shared" si="0"/>
        <v>5.9498140187582114E-3</v>
      </c>
      <c r="F50" s="13">
        <v>106393452</v>
      </c>
      <c r="G50" s="9">
        <f t="shared" si="1"/>
        <v>5.3786645291069475E-3</v>
      </c>
      <c r="H50" s="13">
        <v>109216600</v>
      </c>
      <c r="I50" s="9">
        <f t="shared" si="2"/>
        <v>5.1237768348060082E-3</v>
      </c>
      <c r="J50" s="13">
        <v>113102772</v>
      </c>
      <c r="K50" s="9">
        <f t="shared" si="3"/>
        <v>5.4004596989829547E-3</v>
      </c>
      <c r="L50" s="13">
        <v>108862153</v>
      </c>
      <c r="M50" s="9">
        <f t="shared" si="4"/>
        <v>5.7204412211993242E-3</v>
      </c>
      <c r="N50" s="75">
        <v>91457425</v>
      </c>
      <c r="O50" s="9">
        <f t="shared" si="5"/>
        <v>4.6840656027489248E-3</v>
      </c>
      <c r="P50" s="75">
        <v>100740088</v>
      </c>
      <c r="Q50" s="9">
        <f t="shared" si="6"/>
        <v>5.2694075625766808E-3</v>
      </c>
      <c r="R50" s="75">
        <v>114357180</v>
      </c>
      <c r="S50" s="9">
        <f t="shared" si="7"/>
        <v>6.0545425046664532E-3</v>
      </c>
      <c r="T50" s="75">
        <v>101619677</v>
      </c>
      <c r="U50" s="9">
        <f t="shared" si="8"/>
        <v>5.0206892064290649E-3</v>
      </c>
      <c r="V50" s="75">
        <v>83510284</v>
      </c>
      <c r="W50" s="9">
        <f t="shared" si="9"/>
        <v>2.9982605836176139E-3</v>
      </c>
      <c r="X50" s="75">
        <v>87309025</v>
      </c>
      <c r="Y50" s="9">
        <f t="shared" si="10"/>
        <v>3.6254449408237317E-3</v>
      </c>
      <c r="Z50" s="15">
        <f t="shared" si="11"/>
        <v>3798741</v>
      </c>
      <c r="AA50" s="81">
        <f t="shared" si="12"/>
        <v>4.5488301776102212E-2</v>
      </c>
    </row>
    <row r="51" spans="2:27">
      <c r="B51" s="34" t="s">
        <v>90</v>
      </c>
      <c r="C51" s="10"/>
      <c r="D51" s="12">
        <f>SUBTOTAL(9,D52)</f>
        <v>1603569025</v>
      </c>
      <c r="E51" s="6">
        <f t="shared" si="0"/>
        <v>8.1618531363847308E-2</v>
      </c>
      <c r="F51" s="12">
        <f>SUBTOTAL(9,F52)</f>
        <v>1535616273</v>
      </c>
      <c r="G51" s="8">
        <f t="shared" si="1"/>
        <v>7.7632266108862702E-2</v>
      </c>
      <c r="H51" s="12">
        <f>SUBTOTAL(9,H52)</f>
        <v>1559265449</v>
      </c>
      <c r="I51" s="8">
        <f t="shared" si="2"/>
        <v>7.3151225975717882E-2</v>
      </c>
      <c r="J51" s="12">
        <f>SUBTOTAL(9,J52)</f>
        <v>1671013345</v>
      </c>
      <c r="K51" s="8">
        <f t="shared" si="3"/>
        <v>7.978796687790464E-2</v>
      </c>
      <c r="L51" s="12">
        <f>SUBTOTAL(9,L52)</f>
        <v>1850754701</v>
      </c>
      <c r="M51" s="8">
        <f t="shared" si="4"/>
        <v>9.7252655676659541E-2</v>
      </c>
      <c r="N51" s="76">
        <f>SUBTOTAL(9,N52)</f>
        <v>2081039088</v>
      </c>
      <c r="O51" s="8">
        <f t="shared" si="5"/>
        <v>0.10658209117605041</v>
      </c>
      <c r="P51" s="76">
        <f>SUBTOTAL(9,P52)</f>
        <v>2127253873</v>
      </c>
      <c r="Q51" s="8">
        <f t="shared" si="6"/>
        <v>0.11127017921511775</v>
      </c>
      <c r="R51" s="76">
        <f>SUBTOTAL(9,R52)</f>
        <v>2238474215</v>
      </c>
      <c r="S51" s="8">
        <f t="shared" si="7"/>
        <v>0.11851409137858571</v>
      </c>
      <c r="T51" s="76">
        <f>SUBTOTAL(9,T52)</f>
        <v>2277924150</v>
      </c>
      <c r="U51" s="8">
        <f t="shared" si="8"/>
        <v>0.11254463240391034</v>
      </c>
      <c r="V51" s="76">
        <f>SUBTOTAL(9,V52)</f>
        <v>2266991569</v>
      </c>
      <c r="W51" s="8">
        <f t="shared" si="9"/>
        <v>8.1391550108081898E-2</v>
      </c>
      <c r="X51" s="76">
        <f>SUBTOTAL(9,X52)</f>
        <v>2346992721</v>
      </c>
      <c r="Y51" s="8">
        <f t="shared" si="10"/>
        <v>9.7457197426034398E-2</v>
      </c>
      <c r="Z51" s="14">
        <f t="shared" si="11"/>
        <v>80001152</v>
      </c>
      <c r="AA51" s="82">
        <f t="shared" si="12"/>
        <v>3.5289567501695457E-2</v>
      </c>
    </row>
    <row r="52" spans="2:27">
      <c r="B52" s="35"/>
      <c r="C52" s="11" t="s">
        <v>91</v>
      </c>
      <c r="D52" s="13">
        <v>1603569025</v>
      </c>
      <c r="E52" s="7">
        <f t="shared" si="0"/>
        <v>8.1618531363847308E-2</v>
      </c>
      <c r="F52" s="13">
        <v>1535616273</v>
      </c>
      <c r="G52" s="9">
        <f t="shared" si="1"/>
        <v>7.7632266108862702E-2</v>
      </c>
      <c r="H52" s="13">
        <v>1559265449</v>
      </c>
      <c r="I52" s="9">
        <f t="shared" si="2"/>
        <v>7.3151225975717882E-2</v>
      </c>
      <c r="J52" s="13">
        <v>1671013345</v>
      </c>
      <c r="K52" s="9">
        <f t="shared" si="3"/>
        <v>7.978796687790464E-2</v>
      </c>
      <c r="L52" s="13">
        <v>1850754701</v>
      </c>
      <c r="M52" s="9">
        <f t="shared" si="4"/>
        <v>9.7252655676659541E-2</v>
      </c>
      <c r="N52" s="75">
        <v>2081039088</v>
      </c>
      <c r="O52" s="9">
        <f t="shared" si="5"/>
        <v>0.10658209117605041</v>
      </c>
      <c r="P52" s="75">
        <v>2127253873</v>
      </c>
      <c r="Q52" s="9">
        <f t="shared" si="6"/>
        <v>0.11127017921511775</v>
      </c>
      <c r="R52" s="75">
        <v>2238474215</v>
      </c>
      <c r="S52" s="9">
        <f t="shared" si="7"/>
        <v>0.11851409137858571</v>
      </c>
      <c r="T52" s="75">
        <v>2277924150</v>
      </c>
      <c r="U52" s="9">
        <f t="shared" si="8"/>
        <v>0.11254463240391034</v>
      </c>
      <c r="V52" s="75">
        <v>2266991569</v>
      </c>
      <c r="W52" s="9">
        <f t="shared" si="9"/>
        <v>8.1391550108081898E-2</v>
      </c>
      <c r="X52" s="75">
        <v>2346992721</v>
      </c>
      <c r="Y52" s="9">
        <f t="shared" si="10"/>
        <v>9.7457197426034398E-2</v>
      </c>
      <c r="Z52" s="15">
        <f t="shared" si="11"/>
        <v>80001152</v>
      </c>
      <c r="AA52" s="81">
        <f t="shared" si="12"/>
        <v>3.5289567501695457E-2</v>
      </c>
    </row>
    <row r="53" spans="2:27">
      <c r="B53" s="34" t="s">
        <v>92</v>
      </c>
      <c r="C53" s="10"/>
      <c r="D53" s="12">
        <f>SUBTOTAL(9,D54)</f>
        <v>0</v>
      </c>
      <c r="E53" s="6">
        <f t="shared" si="0"/>
        <v>0</v>
      </c>
      <c r="F53" s="12">
        <f>SUBTOTAL(9,F54)</f>
        <v>0</v>
      </c>
      <c r="G53" s="8">
        <f t="shared" si="1"/>
        <v>0</v>
      </c>
      <c r="H53" s="12">
        <f>SUBTOTAL(9,H54)</f>
        <v>0</v>
      </c>
      <c r="I53" s="8">
        <f t="shared" si="2"/>
        <v>0</v>
      </c>
      <c r="J53" s="12">
        <f>SUBTOTAL(9,J54)</f>
        <v>0</v>
      </c>
      <c r="K53" s="8">
        <f t="shared" si="3"/>
        <v>0</v>
      </c>
      <c r="L53" s="12">
        <f>SUBTOTAL(9,L54)</f>
        <v>0</v>
      </c>
      <c r="M53" s="8">
        <f t="shared" si="4"/>
        <v>0</v>
      </c>
      <c r="N53" s="76">
        <f>SUBTOTAL(9,N54)</f>
        <v>0</v>
      </c>
      <c r="O53" s="8">
        <f t="shared" si="5"/>
        <v>0</v>
      </c>
      <c r="P53" s="76">
        <f>SUBTOTAL(9,P54)</f>
        <v>0</v>
      </c>
      <c r="Q53" s="8">
        <f t="shared" si="6"/>
        <v>0</v>
      </c>
      <c r="R53" s="76">
        <f>SUBTOTAL(9,R54)</f>
        <v>0</v>
      </c>
      <c r="S53" s="8">
        <f t="shared" si="7"/>
        <v>0</v>
      </c>
      <c r="T53" s="76">
        <f>SUBTOTAL(9,T54)</f>
        <v>0</v>
      </c>
      <c r="U53" s="8">
        <f t="shared" si="8"/>
        <v>0</v>
      </c>
      <c r="V53" s="76">
        <f>SUBTOTAL(9,V54)</f>
        <v>0</v>
      </c>
      <c r="W53" s="8">
        <f t="shared" si="9"/>
        <v>0</v>
      </c>
      <c r="X53" s="76">
        <f>SUBTOTAL(9,X54)</f>
        <v>0</v>
      </c>
      <c r="Y53" s="8">
        <f t="shared" si="10"/>
        <v>0</v>
      </c>
      <c r="Z53" s="14">
        <f t="shared" si="11"/>
        <v>0</v>
      </c>
      <c r="AA53" s="82" t="e">
        <f>+(X53-V53)/V53</f>
        <v>#DIV/0!</v>
      </c>
    </row>
    <row r="54" spans="2:27" ht="14.25" thickBot="1">
      <c r="B54" s="37"/>
      <c r="C54" s="27" t="s">
        <v>93</v>
      </c>
      <c r="D54" s="28">
        <v>0</v>
      </c>
      <c r="E54" s="29"/>
      <c r="F54" s="28">
        <v>0</v>
      </c>
      <c r="G54" s="30"/>
      <c r="H54" s="28">
        <v>0</v>
      </c>
      <c r="I54" s="30"/>
      <c r="J54" s="28">
        <v>0</v>
      </c>
      <c r="K54" s="30"/>
      <c r="L54" s="28">
        <v>0</v>
      </c>
      <c r="M54" s="31">
        <f t="shared" si="4"/>
        <v>0</v>
      </c>
      <c r="N54" s="77"/>
      <c r="O54" s="31">
        <f t="shared" si="5"/>
        <v>0</v>
      </c>
      <c r="P54" s="77"/>
      <c r="Q54" s="31">
        <f t="shared" si="6"/>
        <v>0</v>
      </c>
      <c r="R54" s="77">
        <v>0</v>
      </c>
      <c r="S54" s="31">
        <f t="shared" si="7"/>
        <v>0</v>
      </c>
      <c r="T54" s="77">
        <v>0</v>
      </c>
      <c r="U54" s="31">
        <f t="shared" si="8"/>
        <v>0</v>
      </c>
      <c r="V54" s="77">
        <v>0</v>
      </c>
      <c r="W54" s="31">
        <f t="shared" si="9"/>
        <v>0</v>
      </c>
      <c r="X54" s="77">
        <v>0</v>
      </c>
      <c r="Y54" s="31">
        <f t="shared" si="10"/>
        <v>0</v>
      </c>
      <c r="Z54" s="32">
        <f t="shared" si="11"/>
        <v>0</v>
      </c>
      <c r="AA54" s="83" t="e">
        <f t="shared" si="12"/>
        <v>#DIV/0!</v>
      </c>
    </row>
    <row r="55" spans="2:27" ht="14.25" thickTop="1">
      <c r="B55" s="21" t="s">
        <v>103</v>
      </c>
      <c r="C55" s="22"/>
      <c r="D55" s="23">
        <f>SUBTOTAL(9,D4:D54)</f>
        <v>19647119327</v>
      </c>
      <c r="E55" s="24">
        <f>+D55/D$55</f>
        <v>1</v>
      </c>
      <c r="F55" s="23">
        <f>SUBTOTAL(9,F4:F54)</f>
        <v>19780644698</v>
      </c>
      <c r="G55" s="25">
        <f>+F55/F$55</f>
        <v>1</v>
      </c>
      <c r="H55" s="23">
        <f>SUBTOTAL(9,H4:H54)</f>
        <v>21315643425</v>
      </c>
      <c r="I55" s="25">
        <f>+H55/H$55</f>
        <v>1</v>
      </c>
      <c r="J55" s="23">
        <f>SUBTOTAL(9,J4:J54)</f>
        <v>20943174897</v>
      </c>
      <c r="K55" s="25">
        <f>+J55/J$55</f>
        <v>1</v>
      </c>
      <c r="L55" s="23">
        <f>SUBTOTAL(9,L4:L54)</f>
        <v>19030376992</v>
      </c>
      <c r="M55" s="25">
        <f t="shared" si="4"/>
        <v>1</v>
      </c>
      <c r="N55" s="78">
        <f>SUBTOTAL(9,N4:N54)</f>
        <v>19525222906</v>
      </c>
      <c r="O55" s="25">
        <f t="shared" si="5"/>
        <v>1</v>
      </c>
      <c r="P55" s="78">
        <f>SUBTOTAL(9,P4:P54)</f>
        <v>19117915402</v>
      </c>
      <c r="Q55" s="25">
        <f t="shared" si="6"/>
        <v>1</v>
      </c>
      <c r="R55" s="78">
        <f>SUBTOTAL(9,R4:R54)</f>
        <v>18887831725</v>
      </c>
      <c r="S55" s="25">
        <f t="shared" si="7"/>
        <v>1</v>
      </c>
      <c r="T55" s="78">
        <f>SUBTOTAL(9,T4:T54)</f>
        <v>20240184728</v>
      </c>
      <c r="U55" s="25">
        <f t="shared" si="8"/>
        <v>1</v>
      </c>
      <c r="V55" s="78">
        <f>SUBTOTAL(9,V4:V54)</f>
        <v>27852910603</v>
      </c>
      <c r="W55" s="25">
        <f t="shared" si="9"/>
        <v>1</v>
      </c>
      <c r="X55" s="78">
        <f>SUBTOTAL(9,X4:X54)</f>
        <v>24082292360</v>
      </c>
      <c r="Y55" s="25">
        <f t="shared" si="10"/>
        <v>1</v>
      </c>
      <c r="Z55" s="26">
        <f t="shared" si="11"/>
        <v>-3770618243</v>
      </c>
      <c r="AA55" s="84">
        <f t="shared" si="12"/>
        <v>-0.13537609396534206</v>
      </c>
    </row>
  </sheetData>
  <mergeCells count="13">
    <mergeCell ref="Z2:AA2"/>
    <mergeCell ref="N2:O2"/>
    <mergeCell ref="B2:C2"/>
    <mergeCell ref="L2:M2"/>
    <mergeCell ref="J2:K2"/>
    <mergeCell ref="H2:I2"/>
    <mergeCell ref="F2:G2"/>
    <mergeCell ref="D2:E2"/>
    <mergeCell ref="P2:Q2"/>
    <mergeCell ref="R2:S2"/>
    <mergeCell ref="T2:U2"/>
    <mergeCell ref="V2:W2"/>
    <mergeCell ref="X2:Y2"/>
  </mergeCells>
  <phoneticPr fontId="2"/>
  <pageMargins left="0.59055118110236227" right="0.59055118110236227" top="0.59055118110236227" bottom="0.59055118110236227" header="0.31496062992125984" footer="0.31496062992125984"/>
  <pageSetup paperSize="9" scale="76" orientation="portrait" cellComments="atEnd"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51"/>
  <sheetViews>
    <sheetView showGridLines="0" tabSelected="1" topLeftCell="A41" workbookViewId="0">
      <pane xSplit="2" topLeftCell="F1" activePane="topRight" state="frozen"/>
      <selection pane="topRight" activeCell="B1" sqref="B1"/>
    </sheetView>
  </sheetViews>
  <sheetFormatPr defaultRowHeight="13.5"/>
  <cols>
    <col min="1" max="1" width="1.625" customWidth="1"/>
    <col min="2" max="2" width="22.625" customWidth="1"/>
    <col min="3" max="13" width="16.625" style="1" customWidth="1"/>
    <col min="14" max="14" width="13.875" style="1" bestFit="1" customWidth="1"/>
  </cols>
  <sheetData>
    <row r="1" spans="2:13" ht="24.95" customHeight="1">
      <c r="B1" s="73" t="s">
        <v>128</v>
      </c>
      <c r="G1" s="66"/>
      <c r="H1" s="66"/>
      <c r="I1" s="66"/>
      <c r="J1" s="66"/>
      <c r="K1" s="66"/>
      <c r="L1" s="66"/>
      <c r="M1" s="66" t="s">
        <v>107</v>
      </c>
    </row>
    <row r="2" spans="2:13">
      <c r="B2" s="67"/>
      <c r="C2" s="68" t="s">
        <v>122</v>
      </c>
      <c r="D2" s="69" t="s">
        <v>123</v>
      </c>
      <c r="E2" s="69" t="s">
        <v>124</v>
      </c>
      <c r="F2" s="69" t="s">
        <v>125</v>
      </c>
      <c r="G2" s="69" t="s">
        <v>126</v>
      </c>
      <c r="H2" s="69" t="s">
        <v>139</v>
      </c>
      <c r="I2" s="89" t="s">
        <v>142</v>
      </c>
      <c r="J2" s="89" t="s">
        <v>144</v>
      </c>
      <c r="K2" s="69" t="s">
        <v>260</v>
      </c>
      <c r="L2" s="69" t="s">
        <v>264</v>
      </c>
      <c r="M2" s="70" t="s">
        <v>368</v>
      </c>
    </row>
    <row r="3" spans="2:13">
      <c r="B3" s="54" t="s">
        <v>108</v>
      </c>
      <c r="C3" s="55">
        <v>73050000</v>
      </c>
      <c r="D3" s="56">
        <v>174170000</v>
      </c>
      <c r="E3" s="56">
        <v>402753425</v>
      </c>
      <c r="F3" s="56">
        <v>664881158</v>
      </c>
      <c r="G3" s="56">
        <v>634317428</v>
      </c>
      <c r="H3" s="86">
        <v>614021745</v>
      </c>
      <c r="I3" s="86">
        <v>570355845</v>
      </c>
      <c r="J3" s="86">
        <v>515629145</v>
      </c>
      <c r="K3" s="56">
        <v>443370469</v>
      </c>
      <c r="L3" s="56">
        <v>386978731</v>
      </c>
      <c r="M3" s="57">
        <v>313263794</v>
      </c>
    </row>
    <row r="4" spans="2:13">
      <c r="B4" s="53" t="s">
        <v>109</v>
      </c>
      <c r="C4" s="52">
        <v>792320975</v>
      </c>
      <c r="D4" s="50">
        <v>824002000</v>
      </c>
      <c r="E4" s="50">
        <v>845868000</v>
      </c>
      <c r="F4" s="50">
        <v>1153605415</v>
      </c>
      <c r="G4" s="50">
        <v>1159067012</v>
      </c>
      <c r="H4" s="87">
        <v>1118372264</v>
      </c>
      <c r="I4" s="87">
        <v>1057408664</v>
      </c>
      <c r="J4" s="87">
        <v>952693136</v>
      </c>
      <c r="K4" s="50">
        <v>785558261</v>
      </c>
      <c r="L4" s="50">
        <v>698104071</v>
      </c>
      <c r="M4" s="51">
        <v>658102596</v>
      </c>
    </row>
    <row r="5" spans="2:13">
      <c r="B5" s="53" t="s">
        <v>110</v>
      </c>
      <c r="C5" s="52">
        <v>52707483</v>
      </c>
      <c r="D5" s="50">
        <v>41255305</v>
      </c>
      <c r="E5" s="50">
        <v>29638436</v>
      </c>
      <c r="F5" s="50">
        <v>17854230</v>
      </c>
      <c r="G5" s="50">
        <v>6543375</v>
      </c>
      <c r="H5" s="87">
        <v>5980610</v>
      </c>
      <c r="I5" s="87">
        <v>5411638</v>
      </c>
      <c r="J5" s="87">
        <v>4836390</v>
      </c>
      <c r="K5" s="50">
        <v>4254797</v>
      </c>
      <c r="L5" s="50">
        <v>3666788</v>
      </c>
      <c r="M5" s="51">
        <v>3072293</v>
      </c>
    </row>
    <row r="6" spans="2:13">
      <c r="B6" s="53" t="s">
        <v>111</v>
      </c>
      <c r="C6" s="52">
        <v>131063963</v>
      </c>
      <c r="D6" s="50">
        <v>117476863</v>
      </c>
      <c r="E6" s="50">
        <v>99532205</v>
      </c>
      <c r="F6" s="50">
        <v>137649007</v>
      </c>
      <c r="G6" s="50">
        <v>130866269</v>
      </c>
      <c r="H6" s="87">
        <v>120098252</v>
      </c>
      <c r="I6" s="87">
        <v>101100766</v>
      </c>
      <c r="J6" s="87">
        <v>87859933</v>
      </c>
      <c r="K6" s="50">
        <v>161874967</v>
      </c>
      <c r="L6" s="50">
        <v>150014556</v>
      </c>
      <c r="M6" s="51">
        <v>132271370</v>
      </c>
    </row>
    <row r="7" spans="2:13">
      <c r="B7" s="53" t="s">
        <v>112</v>
      </c>
      <c r="C7" s="52">
        <v>0</v>
      </c>
      <c r="D7" s="50">
        <v>0</v>
      </c>
      <c r="E7" s="50">
        <v>29800000</v>
      </c>
      <c r="F7" s="50">
        <v>41600000</v>
      </c>
      <c r="G7" s="50">
        <v>38288000</v>
      </c>
      <c r="H7" s="87">
        <v>35448000</v>
      </c>
      <c r="I7" s="87">
        <v>40528000</v>
      </c>
      <c r="J7" s="87">
        <v>35908000</v>
      </c>
      <c r="K7" s="50">
        <v>31118000</v>
      </c>
      <c r="L7" s="50">
        <v>25358000</v>
      </c>
      <c r="M7" s="51">
        <v>19598000</v>
      </c>
    </row>
    <row r="8" spans="2:13">
      <c r="B8" s="53" t="s">
        <v>113</v>
      </c>
      <c r="C8" s="52">
        <v>3296650521</v>
      </c>
      <c r="D8" s="50">
        <v>3164395070</v>
      </c>
      <c r="E8" s="50">
        <v>3269841549</v>
      </c>
      <c r="F8" s="50">
        <v>3377011391</v>
      </c>
      <c r="G8" s="50">
        <v>3320388824</v>
      </c>
      <c r="H8" s="87">
        <v>3272097961</v>
      </c>
      <c r="I8" s="87">
        <v>3427827341</v>
      </c>
      <c r="J8" s="87">
        <v>3325564738</v>
      </c>
      <c r="K8" s="50">
        <v>3388570657</v>
      </c>
      <c r="L8" s="50">
        <v>3279210376</v>
      </c>
      <c r="M8" s="51">
        <v>3035012041</v>
      </c>
    </row>
    <row r="9" spans="2:13">
      <c r="B9" s="53" t="s">
        <v>114</v>
      </c>
      <c r="C9" s="52">
        <v>30962459</v>
      </c>
      <c r="D9" s="50">
        <v>16628518</v>
      </c>
      <c r="E9" s="50">
        <v>19968007</v>
      </c>
      <c r="F9" s="50">
        <v>23900000</v>
      </c>
      <c r="G9" s="50">
        <v>41000000</v>
      </c>
      <c r="H9" s="87">
        <v>58100000</v>
      </c>
      <c r="I9" s="87">
        <v>70100000</v>
      </c>
      <c r="J9" s="87">
        <v>70100000</v>
      </c>
      <c r="K9" s="50">
        <v>70397424</v>
      </c>
      <c r="L9" s="50">
        <v>72126273</v>
      </c>
      <c r="M9" s="51">
        <v>69150910</v>
      </c>
    </row>
    <row r="10" spans="2:13">
      <c r="B10" s="53" t="s">
        <v>115</v>
      </c>
      <c r="C10" s="52">
        <v>77150000</v>
      </c>
      <c r="D10" s="50">
        <v>85910000</v>
      </c>
      <c r="E10" s="50">
        <v>176616000</v>
      </c>
      <c r="F10" s="50">
        <v>257107330</v>
      </c>
      <c r="G10" s="50">
        <v>291980641</v>
      </c>
      <c r="H10" s="87">
        <v>291921119</v>
      </c>
      <c r="I10" s="87">
        <v>335666162</v>
      </c>
      <c r="J10" s="87">
        <v>372006413</v>
      </c>
      <c r="K10" s="50">
        <v>454640118</v>
      </c>
      <c r="L10" s="50">
        <v>413298111</v>
      </c>
      <c r="M10" s="51">
        <v>369798341</v>
      </c>
    </row>
    <row r="11" spans="2:13">
      <c r="B11" s="53" t="s">
        <v>116</v>
      </c>
      <c r="C11" s="52">
        <v>2889344750</v>
      </c>
      <c r="D11" s="50">
        <v>4634829589</v>
      </c>
      <c r="E11" s="50">
        <v>5875176782</v>
      </c>
      <c r="F11" s="50">
        <v>6292539343</v>
      </c>
      <c r="G11" s="50">
        <v>5980668520</v>
      </c>
      <c r="H11" s="87">
        <v>5528910325</v>
      </c>
      <c r="I11" s="87">
        <v>5032279204</v>
      </c>
      <c r="J11" s="87">
        <v>4663681155</v>
      </c>
      <c r="K11" s="50">
        <v>4168805687</v>
      </c>
      <c r="L11" s="50">
        <v>3736659836</v>
      </c>
      <c r="M11" s="51">
        <v>3421027552</v>
      </c>
    </row>
    <row r="12" spans="2:13">
      <c r="B12" s="53" t="s">
        <v>117</v>
      </c>
      <c r="C12" s="52">
        <v>1392444464</v>
      </c>
      <c r="D12" s="50">
        <v>1135268427</v>
      </c>
      <c r="E12" s="50">
        <v>874944212</v>
      </c>
      <c r="F12" s="50">
        <v>611552231</v>
      </c>
      <c r="G12" s="50">
        <v>523877530</v>
      </c>
      <c r="H12" s="87">
        <v>434460666</v>
      </c>
      <c r="I12" s="87">
        <v>343460304</v>
      </c>
      <c r="J12" s="87">
        <v>251352529</v>
      </c>
      <c r="K12" s="50">
        <v>191039960</v>
      </c>
      <c r="L12" s="50">
        <v>138875171</v>
      </c>
      <c r="M12" s="51">
        <v>95062238</v>
      </c>
    </row>
    <row r="13" spans="2:13">
      <c r="B13" s="53" t="s">
        <v>118</v>
      </c>
      <c r="C13" s="52">
        <v>126905942</v>
      </c>
      <c r="D13" s="50">
        <v>106838192</v>
      </c>
      <c r="E13" s="50">
        <v>86349130</v>
      </c>
      <c r="F13" s="50">
        <v>65429908</v>
      </c>
      <c r="G13" s="50">
        <v>44071493</v>
      </c>
      <c r="H13" s="87">
        <v>22264663</v>
      </c>
      <c r="I13" s="87">
        <v>0</v>
      </c>
      <c r="J13" s="87">
        <v>0</v>
      </c>
      <c r="K13" s="50">
        <v>0</v>
      </c>
      <c r="L13" s="50"/>
      <c r="M13" s="51">
        <v>0</v>
      </c>
    </row>
    <row r="14" spans="2:13">
      <c r="B14" s="53" t="s">
        <v>119</v>
      </c>
      <c r="C14" s="52">
        <v>8242101169</v>
      </c>
      <c r="D14" s="50">
        <v>9079941482</v>
      </c>
      <c r="E14" s="50">
        <v>9880083928</v>
      </c>
      <c r="F14" s="50">
        <v>10473351856</v>
      </c>
      <c r="G14" s="50">
        <v>10802632641</v>
      </c>
      <c r="H14" s="87">
        <v>10904674157</v>
      </c>
      <c r="I14" s="87">
        <v>11052364039</v>
      </c>
      <c r="J14" s="87">
        <v>11296723541</v>
      </c>
      <c r="K14" s="50">
        <v>11420024034</v>
      </c>
      <c r="L14" s="50">
        <v>11421146001</v>
      </c>
      <c r="M14" s="51">
        <v>11743467519</v>
      </c>
    </row>
    <row r="15" spans="2:13" ht="14.25" thickBot="1">
      <c r="B15" s="62" t="s">
        <v>120</v>
      </c>
      <c r="C15" s="63">
        <v>106668000</v>
      </c>
      <c r="D15" s="64">
        <v>93336000</v>
      </c>
      <c r="E15" s="64">
        <v>80004000</v>
      </c>
      <c r="F15" s="64">
        <v>66672000</v>
      </c>
      <c r="G15" s="64">
        <v>53340000</v>
      </c>
      <c r="H15" s="88">
        <v>40008000</v>
      </c>
      <c r="I15" s="88">
        <v>26676000</v>
      </c>
      <c r="J15" s="88">
        <v>13344000</v>
      </c>
      <c r="K15" s="64">
        <v>0</v>
      </c>
      <c r="L15" s="64">
        <v>59800000</v>
      </c>
      <c r="M15" s="65">
        <v>59800000</v>
      </c>
    </row>
    <row r="16" spans="2:13" ht="14.25" thickTop="1">
      <c r="B16" s="58" t="s">
        <v>121</v>
      </c>
      <c r="C16" s="59">
        <f t="shared" ref="C16:E16" si="0">SUM(C3:C15)</f>
        <v>17211369726</v>
      </c>
      <c r="D16" s="60">
        <f t="shared" si="0"/>
        <v>19474051446</v>
      </c>
      <c r="E16" s="60">
        <f t="shared" si="0"/>
        <v>21670575674</v>
      </c>
      <c r="F16" s="60">
        <f t="shared" ref="F16:K16" si="1">SUM(F3:F15)</f>
        <v>23183153869</v>
      </c>
      <c r="G16" s="60">
        <f t="shared" si="1"/>
        <v>23027041733</v>
      </c>
      <c r="H16" s="60">
        <f t="shared" si="1"/>
        <v>22446357762</v>
      </c>
      <c r="I16" s="90">
        <f t="shared" si="1"/>
        <v>22063177963</v>
      </c>
      <c r="J16" s="90">
        <f t="shared" si="1"/>
        <v>21589698980</v>
      </c>
      <c r="K16" s="60">
        <f t="shared" si="1"/>
        <v>21119654374</v>
      </c>
      <c r="L16" s="60">
        <f t="shared" ref="L16" si="2">SUM(L3:L15)</f>
        <v>20385237914</v>
      </c>
      <c r="M16" s="61">
        <f>SUM(M3:M15)</f>
        <v>19919626654</v>
      </c>
    </row>
    <row r="17" spans="2:15">
      <c r="B17" s="231"/>
      <c r="C17" s="232">
        <f>+C16-C14</f>
        <v>8969268557</v>
      </c>
      <c r="D17" s="232">
        <f t="shared" ref="D17:J17" si="3">+D16-D14</f>
        <v>10394109964</v>
      </c>
      <c r="E17" s="232">
        <f t="shared" si="3"/>
        <v>11790491746</v>
      </c>
      <c r="F17" s="232">
        <f t="shared" si="3"/>
        <v>12709802013</v>
      </c>
      <c r="G17" s="232">
        <f t="shared" si="3"/>
        <v>12224409092</v>
      </c>
      <c r="H17" s="232">
        <f t="shared" si="3"/>
        <v>11541683605</v>
      </c>
      <c r="I17" s="232">
        <f t="shared" si="3"/>
        <v>11010813924</v>
      </c>
      <c r="J17" s="232">
        <f t="shared" si="3"/>
        <v>10292975439</v>
      </c>
      <c r="K17" s="232">
        <f t="shared" ref="K17:L17" si="4">+K16-K14</f>
        <v>9699630340</v>
      </c>
      <c r="L17" s="232">
        <f t="shared" si="4"/>
        <v>8964091913</v>
      </c>
      <c r="M17" s="232">
        <f t="shared" ref="M17" si="5">+M16-M14</f>
        <v>8176159135</v>
      </c>
      <c r="O17" s="2"/>
    </row>
    <row r="18" spans="2:15" ht="8.1" customHeight="1"/>
    <row r="19" spans="2:15">
      <c r="B19" t="s">
        <v>130</v>
      </c>
      <c r="D19" s="1">
        <f t="shared" ref="D19:E19" si="6">+D16/1000</f>
        <v>19474051.445999999</v>
      </c>
      <c r="E19" s="1">
        <f t="shared" si="6"/>
        <v>21670575.673999999</v>
      </c>
      <c r="F19" s="1">
        <f t="shared" ref="F19:K19" si="7">+F16/1000</f>
        <v>23183153.868999999</v>
      </c>
      <c r="G19" s="1">
        <f t="shared" si="7"/>
        <v>23027041.732999999</v>
      </c>
      <c r="H19" s="1">
        <f t="shared" si="7"/>
        <v>22446357.761999998</v>
      </c>
      <c r="I19" s="1">
        <f t="shared" si="7"/>
        <v>22063177.963</v>
      </c>
      <c r="J19" s="1">
        <f t="shared" si="7"/>
        <v>21589698.98</v>
      </c>
      <c r="K19" s="1">
        <f t="shared" si="7"/>
        <v>21119654.374000002</v>
      </c>
      <c r="L19" s="1">
        <f t="shared" ref="L19:M19" si="8">+L16/1000</f>
        <v>20385237.914000001</v>
      </c>
      <c r="M19" s="1">
        <f t="shared" si="8"/>
        <v>19919626.653999999</v>
      </c>
    </row>
    <row r="20" spans="2:15">
      <c r="B20" t="s">
        <v>131</v>
      </c>
      <c r="D20" s="1">
        <v>16451540</v>
      </c>
      <c r="E20" s="71">
        <v>17737812</v>
      </c>
      <c r="F20" s="1">
        <v>17574765</v>
      </c>
      <c r="G20" s="1">
        <v>17292971</v>
      </c>
      <c r="H20" s="1">
        <v>16884882</v>
      </c>
      <c r="I20" s="1">
        <v>16565788</v>
      </c>
      <c r="J20" s="1">
        <v>16384005</v>
      </c>
    </row>
    <row r="21" spans="2:15">
      <c r="C21" s="2"/>
      <c r="D21" s="2">
        <f t="shared" ref="D21:E21" si="9">+D20/D19</f>
        <v>0.84479287967472083</v>
      </c>
      <c r="E21" s="2">
        <f t="shared" si="9"/>
        <v>0.81852057217296426</v>
      </c>
      <c r="F21" s="2">
        <f t="shared" ref="F21:K21" si="10">+F20/F19</f>
        <v>0.75808343848765924</v>
      </c>
      <c r="G21" s="2">
        <f t="shared" si="10"/>
        <v>0.75098535020316937</v>
      </c>
      <c r="H21" s="2">
        <f t="shared" si="10"/>
        <v>0.75223259733411363</v>
      </c>
      <c r="I21" s="2">
        <f t="shared" si="10"/>
        <v>0.75083417392457541</v>
      </c>
      <c r="J21" s="2">
        <f t="shared" si="10"/>
        <v>0.75888065948384054</v>
      </c>
      <c r="K21" s="2">
        <f t="shared" si="10"/>
        <v>0</v>
      </c>
      <c r="L21" s="2">
        <f t="shared" ref="L21:M21" si="11">+L20/L19</f>
        <v>0</v>
      </c>
      <c r="M21" s="2">
        <f t="shared" si="11"/>
        <v>0</v>
      </c>
    </row>
    <row r="22" spans="2:15" ht="24.95" customHeight="1">
      <c r="B22" s="73" t="s">
        <v>221</v>
      </c>
      <c r="G22" s="66"/>
      <c r="H22" s="66"/>
      <c r="I22" s="66"/>
      <c r="J22" s="66"/>
      <c r="K22" s="66"/>
      <c r="L22" s="66"/>
      <c r="M22" s="66" t="s">
        <v>107</v>
      </c>
    </row>
    <row r="23" spans="2:15">
      <c r="B23" s="67"/>
      <c r="C23" s="68" t="s">
        <v>122</v>
      </c>
      <c r="D23" s="69" t="s">
        <v>123</v>
      </c>
      <c r="E23" s="69" t="s">
        <v>124</v>
      </c>
      <c r="F23" s="69" t="s">
        <v>125</v>
      </c>
      <c r="G23" s="69" t="s">
        <v>126</v>
      </c>
      <c r="H23" s="69" t="s">
        <v>139</v>
      </c>
      <c r="I23" s="89" t="s">
        <v>142</v>
      </c>
      <c r="J23" s="89" t="s">
        <v>144</v>
      </c>
      <c r="K23" s="69" t="s">
        <v>260</v>
      </c>
      <c r="L23" s="69" t="s">
        <v>264</v>
      </c>
      <c r="M23" s="70" t="s">
        <v>368</v>
      </c>
    </row>
    <row r="24" spans="2:15">
      <c r="B24" s="54" t="s">
        <v>108</v>
      </c>
      <c r="C24" s="55"/>
      <c r="D24" s="56"/>
      <c r="E24" s="56"/>
      <c r="F24" s="56"/>
      <c r="G24" s="56"/>
      <c r="H24" s="86">
        <v>42495683</v>
      </c>
      <c r="I24" s="86">
        <v>54365900</v>
      </c>
      <c r="J24" s="237">
        <v>72176700</v>
      </c>
      <c r="K24" s="245">
        <v>72258676</v>
      </c>
      <c r="L24" s="245">
        <v>72891738</v>
      </c>
      <c r="M24" s="241">
        <v>74914937</v>
      </c>
    </row>
    <row r="25" spans="2:15">
      <c r="B25" s="53" t="s">
        <v>109</v>
      </c>
      <c r="C25" s="52"/>
      <c r="D25" s="50"/>
      <c r="E25" s="50"/>
      <c r="F25" s="50"/>
      <c r="G25" s="50"/>
      <c r="H25" s="87">
        <v>68394748</v>
      </c>
      <c r="I25" s="87">
        <v>75363600</v>
      </c>
      <c r="J25" s="238">
        <v>122215528</v>
      </c>
      <c r="K25" s="246">
        <v>186334875</v>
      </c>
      <c r="L25" s="246">
        <v>87454190</v>
      </c>
      <c r="M25" s="242">
        <v>90101475</v>
      </c>
    </row>
    <row r="26" spans="2:15">
      <c r="B26" s="53" t="s">
        <v>110</v>
      </c>
      <c r="C26" s="52"/>
      <c r="D26" s="50"/>
      <c r="E26" s="50"/>
      <c r="F26" s="50"/>
      <c r="G26" s="50"/>
      <c r="H26" s="87">
        <v>562765</v>
      </c>
      <c r="I26" s="87">
        <v>568972</v>
      </c>
      <c r="J26" s="238">
        <v>575248</v>
      </c>
      <c r="K26" s="246">
        <v>581593</v>
      </c>
      <c r="L26" s="246">
        <v>588009</v>
      </c>
      <c r="M26" s="242">
        <v>594495</v>
      </c>
    </row>
    <row r="27" spans="2:15">
      <c r="B27" s="53" t="s">
        <v>111</v>
      </c>
      <c r="C27" s="52"/>
      <c r="D27" s="50"/>
      <c r="E27" s="50"/>
      <c r="F27" s="50"/>
      <c r="G27" s="50"/>
      <c r="H27" s="87">
        <v>17068017</v>
      </c>
      <c r="I27" s="87">
        <v>18997486</v>
      </c>
      <c r="J27" s="238">
        <v>13240833</v>
      </c>
      <c r="K27" s="246">
        <v>12884966</v>
      </c>
      <c r="L27" s="246">
        <v>11860411</v>
      </c>
      <c r="M27" s="242">
        <v>17743186</v>
      </c>
    </row>
    <row r="28" spans="2:15">
      <c r="B28" s="53" t="s">
        <v>112</v>
      </c>
      <c r="C28" s="52"/>
      <c r="D28" s="50"/>
      <c r="E28" s="50"/>
      <c r="F28" s="50"/>
      <c r="G28" s="50"/>
      <c r="H28" s="87">
        <v>4540000</v>
      </c>
      <c r="I28" s="87">
        <v>4620000</v>
      </c>
      <c r="J28" s="238">
        <v>4620000</v>
      </c>
      <c r="K28" s="246">
        <v>4790000</v>
      </c>
      <c r="L28" s="246">
        <v>5760000</v>
      </c>
      <c r="M28" s="242">
        <v>5760000</v>
      </c>
    </row>
    <row r="29" spans="2:15">
      <c r="B29" s="53" t="s">
        <v>113</v>
      </c>
      <c r="C29" s="52"/>
      <c r="D29" s="50"/>
      <c r="E29" s="50"/>
      <c r="F29" s="50"/>
      <c r="G29" s="50"/>
      <c r="H29" s="87">
        <v>329590863</v>
      </c>
      <c r="I29" s="87">
        <v>318670620</v>
      </c>
      <c r="J29" s="238">
        <v>332562603</v>
      </c>
      <c r="K29" s="246">
        <v>358794081</v>
      </c>
      <c r="L29" s="246">
        <v>381060281</v>
      </c>
      <c r="M29" s="242">
        <v>408098335</v>
      </c>
    </row>
    <row r="30" spans="2:15">
      <c r="B30" s="53" t="s">
        <v>114</v>
      </c>
      <c r="C30" s="52"/>
      <c r="D30" s="50"/>
      <c r="E30" s="50"/>
      <c r="F30" s="50"/>
      <c r="G30" s="50"/>
      <c r="H30" s="87">
        <v>0</v>
      </c>
      <c r="I30" s="87">
        <v>0</v>
      </c>
      <c r="J30" s="238">
        <v>0</v>
      </c>
      <c r="K30" s="246">
        <v>502576</v>
      </c>
      <c r="L30" s="246">
        <v>1071151</v>
      </c>
      <c r="M30" s="242">
        <v>2975363</v>
      </c>
    </row>
    <row r="31" spans="2:15">
      <c r="B31" s="53" t="s">
        <v>115</v>
      </c>
      <c r="C31" s="52"/>
      <c r="D31" s="50"/>
      <c r="E31" s="50"/>
      <c r="F31" s="50"/>
      <c r="G31" s="50"/>
      <c r="H31" s="87">
        <v>30059522</v>
      </c>
      <c r="I31" s="87">
        <v>44554957</v>
      </c>
      <c r="J31" s="238">
        <v>40959749</v>
      </c>
      <c r="K31" s="246">
        <v>45966295</v>
      </c>
      <c r="L31" s="246">
        <v>55042007</v>
      </c>
      <c r="M31" s="242">
        <v>60799770</v>
      </c>
    </row>
    <row r="32" spans="2:15">
      <c r="B32" s="53" t="s">
        <v>116</v>
      </c>
      <c r="C32" s="52"/>
      <c r="D32" s="50"/>
      <c r="E32" s="50"/>
      <c r="F32" s="50"/>
      <c r="G32" s="50"/>
      <c r="H32" s="87">
        <v>600358195</v>
      </c>
      <c r="I32" s="87">
        <v>573031121</v>
      </c>
      <c r="J32" s="238">
        <v>593598049</v>
      </c>
      <c r="K32" s="246">
        <v>577075468</v>
      </c>
      <c r="L32" s="246">
        <v>587945851</v>
      </c>
      <c r="M32" s="242">
        <v>596132284</v>
      </c>
    </row>
    <row r="33" spans="2:13">
      <c r="B33" s="53" t="s">
        <v>117</v>
      </c>
      <c r="C33" s="52"/>
      <c r="D33" s="50"/>
      <c r="E33" s="50"/>
      <c r="F33" s="50"/>
      <c r="G33" s="50"/>
      <c r="H33" s="87">
        <v>89416864</v>
      </c>
      <c r="I33" s="87">
        <v>91000362</v>
      </c>
      <c r="J33" s="238">
        <v>92107775</v>
      </c>
      <c r="K33" s="246">
        <v>60312569</v>
      </c>
      <c r="L33" s="246">
        <v>52164789</v>
      </c>
      <c r="M33" s="242">
        <v>43812933</v>
      </c>
    </row>
    <row r="34" spans="2:13">
      <c r="B34" s="53" t="s">
        <v>118</v>
      </c>
      <c r="C34" s="52"/>
      <c r="D34" s="50"/>
      <c r="E34" s="50"/>
      <c r="F34" s="50"/>
      <c r="G34" s="50"/>
      <c r="H34" s="87">
        <v>21806830</v>
      </c>
      <c r="I34" s="87">
        <v>22264663</v>
      </c>
      <c r="J34" s="238">
        <v>0</v>
      </c>
      <c r="K34" s="246">
        <v>0</v>
      </c>
      <c r="L34" s="246">
        <v>0</v>
      </c>
      <c r="M34" s="242">
        <v>0</v>
      </c>
    </row>
    <row r="35" spans="2:13">
      <c r="B35" s="53" t="s">
        <v>119</v>
      </c>
      <c r="C35" s="52"/>
      <c r="D35" s="50"/>
      <c r="E35" s="50"/>
      <c r="F35" s="50"/>
      <c r="G35" s="50"/>
      <c r="H35" s="87">
        <v>666458484</v>
      </c>
      <c r="I35" s="87">
        <v>740210118</v>
      </c>
      <c r="J35" s="238">
        <v>806140498</v>
      </c>
      <c r="K35" s="246">
        <v>817299507</v>
      </c>
      <c r="L35" s="246">
        <v>901378033</v>
      </c>
      <c r="M35" s="242">
        <v>956978482</v>
      </c>
    </row>
    <row r="36" spans="2:13" ht="14.25" thickBot="1">
      <c r="B36" s="62" t="s">
        <v>120</v>
      </c>
      <c r="C36" s="63"/>
      <c r="D36" s="64"/>
      <c r="E36" s="64"/>
      <c r="F36" s="64"/>
      <c r="G36" s="64"/>
      <c r="H36" s="88">
        <v>13332000</v>
      </c>
      <c r="I36" s="88">
        <v>13332000</v>
      </c>
      <c r="J36" s="239">
        <v>13332000</v>
      </c>
      <c r="K36" s="247">
        <v>13344000</v>
      </c>
      <c r="L36" s="247">
        <v>0</v>
      </c>
      <c r="M36" s="243">
        <v>0</v>
      </c>
    </row>
    <row r="37" spans="2:13" ht="14.25" thickTop="1">
      <c r="B37" s="58" t="s">
        <v>121</v>
      </c>
      <c r="C37" s="59">
        <f t="shared" ref="C37:E37" si="12">SUM(C24:C36)</f>
        <v>0</v>
      </c>
      <c r="D37" s="60">
        <f t="shared" si="12"/>
        <v>0</v>
      </c>
      <c r="E37" s="60">
        <f t="shared" si="12"/>
        <v>0</v>
      </c>
      <c r="F37" s="60">
        <f t="shared" ref="F37:K37" si="13">SUM(F24:F36)</f>
        <v>0</v>
      </c>
      <c r="G37" s="60">
        <f t="shared" si="13"/>
        <v>0</v>
      </c>
      <c r="H37" s="60">
        <f t="shared" si="13"/>
        <v>1884083971</v>
      </c>
      <c r="I37" s="90">
        <f t="shared" si="13"/>
        <v>1956979799</v>
      </c>
      <c r="J37" s="240">
        <f t="shared" si="13"/>
        <v>2091528983</v>
      </c>
      <c r="K37" s="248">
        <f t="shared" si="13"/>
        <v>2150144606</v>
      </c>
      <c r="L37" s="248">
        <f t="shared" ref="L37:M37" si="14">SUM(L24:L36)</f>
        <v>2157216460</v>
      </c>
      <c r="M37" s="244">
        <f t="shared" si="14"/>
        <v>2257911260</v>
      </c>
    </row>
    <row r="38" spans="2:13" ht="8.1" customHeight="1"/>
    <row r="39" spans="2:13">
      <c r="C39" s="2"/>
      <c r="D39" s="2"/>
      <c r="E39" s="2"/>
      <c r="F39" s="2"/>
    </row>
    <row r="40" spans="2:13" ht="24.95" customHeight="1">
      <c r="B40" s="72" t="s">
        <v>129</v>
      </c>
      <c r="G40" s="66"/>
      <c r="H40" s="66"/>
      <c r="I40" s="66"/>
      <c r="J40" s="66"/>
      <c r="K40" s="66"/>
      <c r="L40" s="66"/>
      <c r="M40" s="66" t="s">
        <v>107</v>
      </c>
    </row>
    <row r="41" spans="2:13">
      <c r="B41" s="67"/>
      <c r="C41" s="68" t="s">
        <v>122</v>
      </c>
      <c r="D41" s="69" t="s">
        <v>123</v>
      </c>
      <c r="E41" s="69" t="s">
        <v>124</v>
      </c>
      <c r="F41" s="69" t="s">
        <v>125</v>
      </c>
      <c r="G41" s="69" t="s">
        <v>126</v>
      </c>
      <c r="H41" s="69" t="s">
        <v>139</v>
      </c>
      <c r="I41" s="89" t="s">
        <v>142</v>
      </c>
      <c r="J41" s="89" t="s">
        <v>144</v>
      </c>
      <c r="K41" s="69" t="s">
        <v>260</v>
      </c>
      <c r="L41" s="69" t="s">
        <v>264</v>
      </c>
      <c r="M41" s="70" t="s">
        <v>368</v>
      </c>
    </row>
    <row r="42" spans="2:13">
      <c r="B42" s="54" t="s">
        <v>49</v>
      </c>
      <c r="C42" s="55">
        <v>1162108453</v>
      </c>
      <c r="D42" s="56">
        <v>897302414</v>
      </c>
      <c r="E42" s="56">
        <v>1238100392</v>
      </c>
      <c r="F42" s="56">
        <v>1483989839</v>
      </c>
      <c r="G42" s="56">
        <v>1582275839</v>
      </c>
      <c r="H42" s="86">
        <v>1135614481</v>
      </c>
      <c r="I42" s="86">
        <v>1005806972</v>
      </c>
      <c r="J42" s="86">
        <v>1182101112</v>
      </c>
      <c r="K42" s="56">
        <v>1181427994</v>
      </c>
      <c r="L42" s="56">
        <v>1422604720</v>
      </c>
      <c r="M42" s="57">
        <v>2060665772</v>
      </c>
    </row>
    <row r="43" spans="2:13">
      <c r="B43" s="53" t="s">
        <v>50</v>
      </c>
      <c r="C43" s="52">
        <v>110124895</v>
      </c>
      <c r="D43" s="50">
        <v>28815568</v>
      </c>
      <c r="E43" s="50">
        <v>42305887</v>
      </c>
      <c r="F43" s="50">
        <v>39245465</v>
      </c>
      <c r="G43" s="50">
        <v>48400497</v>
      </c>
      <c r="H43" s="87">
        <v>53360385</v>
      </c>
      <c r="I43" s="87">
        <v>33765136</v>
      </c>
      <c r="J43" s="87">
        <v>22948351</v>
      </c>
      <c r="K43" s="50">
        <v>14486768</v>
      </c>
      <c r="L43" s="50">
        <v>57330158</v>
      </c>
      <c r="M43" s="51">
        <v>256038480</v>
      </c>
    </row>
    <row r="44" spans="2:13">
      <c r="B44" s="53" t="s">
        <v>127</v>
      </c>
      <c r="C44" s="52">
        <v>4125580</v>
      </c>
      <c r="D44" s="50">
        <v>4132714</v>
      </c>
      <c r="E44" s="50">
        <v>104137720</v>
      </c>
      <c r="F44" s="50">
        <v>538219882</v>
      </c>
      <c r="G44" s="50">
        <v>768574118</v>
      </c>
      <c r="H44" s="87">
        <v>798729708</v>
      </c>
      <c r="I44" s="87">
        <v>829027406</v>
      </c>
      <c r="J44" s="87">
        <v>709538620</v>
      </c>
      <c r="K44" s="50">
        <v>512941975</v>
      </c>
      <c r="L44" s="50">
        <v>473281654</v>
      </c>
      <c r="M44" s="51">
        <v>944081665</v>
      </c>
    </row>
    <row r="45" spans="2:13" ht="14.25" thickBot="1">
      <c r="B45" s="85" t="s">
        <v>140</v>
      </c>
      <c r="C45" s="63"/>
      <c r="D45" s="64"/>
      <c r="E45" s="64"/>
      <c r="F45" s="64"/>
      <c r="G45" s="64"/>
      <c r="H45" s="88">
        <v>22495424</v>
      </c>
      <c r="I45" s="88">
        <v>49188233</v>
      </c>
      <c r="J45" s="88">
        <v>203886958</v>
      </c>
      <c r="K45" s="64">
        <v>234293633</v>
      </c>
      <c r="L45" s="64">
        <v>443790235</v>
      </c>
      <c r="M45" s="65">
        <v>668217828</v>
      </c>
    </row>
    <row r="46" spans="2:13" ht="14.25" thickTop="1">
      <c r="B46" s="58" t="s">
        <v>121</v>
      </c>
      <c r="C46" s="59">
        <f>SUM(C42:C44)</f>
        <v>1276358928</v>
      </c>
      <c r="D46" s="60">
        <f>SUM(D42:D44)</f>
        <v>930250696</v>
      </c>
      <c r="E46" s="60">
        <f t="shared" ref="E46:H46" si="15">SUM(E42:E44)</f>
        <v>1384543999</v>
      </c>
      <c r="F46" s="60">
        <f t="shared" si="15"/>
        <v>2061455186</v>
      </c>
      <c r="G46" s="60">
        <f t="shared" si="15"/>
        <v>2399250454</v>
      </c>
      <c r="H46" s="60">
        <f t="shared" si="15"/>
        <v>1987704574</v>
      </c>
      <c r="I46" s="90">
        <f>SUM(I42:I45)</f>
        <v>1917787747</v>
      </c>
      <c r="J46" s="90">
        <f>SUM(J42:J45)</f>
        <v>2118475041</v>
      </c>
      <c r="K46" s="60">
        <f>SUM(K42:K45)</f>
        <v>1943150370</v>
      </c>
      <c r="L46" s="60">
        <f>SUM(L42:L45)</f>
        <v>2397006767</v>
      </c>
      <c r="M46" s="61">
        <f>SUM(M42:M45)</f>
        <v>3929003745</v>
      </c>
    </row>
    <row r="48" spans="2:13">
      <c r="B48" s="67"/>
      <c r="C48" s="68" t="s">
        <v>122</v>
      </c>
      <c r="D48" s="69" t="s">
        <v>123</v>
      </c>
      <c r="E48" s="69" t="s">
        <v>124</v>
      </c>
      <c r="F48" s="69" t="s">
        <v>125</v>
      </c>
      <c r="G48" s="69" t="s">
        <v>126</v>
      </c>
      <c r="H48" s="69" t="s">
        <v>139</v>
      </c>
      <c r="I48" s="89" t="s">
        <v>142</v>
      </c>
      <c r="J48" s="89" t="s">
        <v>144</v>
      </c>
      <c r="K48" s="69" t="s">
        <v>260</v>
      </c>
      <c r="L48" s="69" t="s">
        <v>264</v>
      </c>
      <c r="M48" s="70" t="s">
        <v>368</v>
      </c>
    </row>
    <row r="49" spans="2:13" ht="27" customHeight="1">
      <c r="B49" s="158" t="s">
        <v>166</v>
      </c>
      <c r="C49" s="156"/>
      <c r="D49" s="152"/>
      <c r="E49" s="152"/>
      <c r="F49" s="152"/>
      <c r="G49" s="152"/>
      <c r="H49" s="152">
        <v>3180961</v>
      </c>
      <c r="I49" s="152">
        <v>2280324</v>
      </c>
      <c r="J49" s="235">
        <v>1748540</v>
      </c>
      <c r="K49" s="152">
        <v>1851217</v>
      </c>
      <c r="L49" s="152">
        <v>1362093</v>
      </c>
      <c r="M49" s="153">
        <v>1285233</v>
      </c>
    </row>
    <row r="50" spans="2:13" ht="27" customHeight="1">
      <c r="B50" s="159" t="s">
        <v>167</v>
      </c>
      <c r="C50" s="52"/>
      <c r="D50" s="50"/>
      <c r="E50" s="50"/>
      <c r="F50" s="50"/>
      <c r="G50" s="50"/>
      <c r="H50" s="50">
        <v>803994464</v>
      </c>
      <c r="I50" s="50">
        <v>809066052</v>
      </c>
      <c r="J50" s="87">
        <v>814575896</v>
      </c>
      <c r="K50" s="50">
        <v>872178343</v>
      </c>
      <c r="L50" s="50">
        <v>922558916</v>
      </c>
      <c r="M50" s="51">
        <v>1002985323</v>
      </c>
    </row>
    <row r="51" spans="2:13" ht="27" customHeight="1">
      <c r="B51" s="160" t="s">
        <v>168</v>
      </c>
      <c r="C51" s="157"/>
      <c r="D51" s="154"/>
      <c r="E51" s="154"/>
      <c r="F51" s="154"/>
      <c r="G51" s="154"/>
      <c r="H51" s="154">
        <v>250000</v>
      </c>
      <c r="I51" s="154">
        <v>350223</v>
      </c>
      <c r="J51" s="236">
        <v>450390</v>
      </c>
      <c r="K51" s="154">
        <v>551523177</v>
      </c>
      <c r="L51" s="154">
        <v>651742625</v>
      </c>
      <c r="M51" s="155">
        <v>702013045</v>
      </c>
    </row>
  </sheetData>
  <phoneticPr fontId="2"/>
  <printOptions horizontalCentered="1"/>
  <pageMargins left="0.59055118110236227" right="0.59055118110236227" top="0.59055118110236227" bottom="0.59055118110236227"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B070A-7DB0-4C46-AE75-C8D06908F095}">
  <dimension ref="B2:S54"/>
  <sheetViews>
    <sheetView topLeftCell="A16" zoomScaleNormal="100" workbookViewId="0">
      <selection activeCell="S21" sqref="S21"/>
    </sheetView>
  </sheetViews>
  <sheetFormatPr defaultColWidth="9" defaultRowHeight="13.5"/>
  <cols>
    <col min="1" max="1" width="1.625" style="3" customWidth="1"/>
    <col min="2" max="2" width="3.625" style="3" customWidth="1"/>
    <col min="3" max="3" width="11" style="3" bestFit="1" customWidth="1"/>
    <col min="4" max="6" width="11.625" style="4" customWidth="1"/>
    <col min="7" max="7" width="7.625" style="3" customWidth="1"/>
    <col min="8" max="8" width="11.625" style="4" customWidth="1"/>
    <col min="9" max="9" width="7.625" style="3" customWidth="1"/>
    <col min="10" max="10" width="11.625" style="4" customWidth="1"/>
    <col min="11" max="11" width="7.625" style="3" customWidth="1"/>
    <col min="12" max="12" width="11.625" style="4" customWidth="1"/>
    <col min="13" max="13" width="7.625" style="3" customWidth="1"/>
    <col min="14" max="14" width="11.625" style="4" customWidth="1"/>
    <col min="15" max="15" width="7.625" style="3" customWidth="1"/>
    <col min="16" max="16" width="11.625" style="4" customWidth="1"/>
    <col min="17" max="17" width="7.625" style="3" customWidth="1"/>
    <col min="18" max="18" width="1.625" style="3" customWidth="1"/>
    <col min="19" max="16384" width="9" style="3"/>
  </cols>
  <sheetData>
    <row r="2" spans="2:17">
      <c r="B2" s="3" t="s">
        <v>169</v>
      </c>
      <c r="P2" s="4" t="s">
        <v>217</v>
      </c>
    </row>
    <row r="3" spans="2:17">
      <c r="B3" s="426" t="s">
        <v>145</v>
      </c>
      <c r="C3" s="427"/>
      <c r="D3" s="115" t="s">
        <v>146</v>
      </c>
      <c r="E3" s="115" t="s">
        <v>147</v>
      </c>
      <c r="F3" s="116" t="s">
        <v>148</v>
      </c>
      <c r="G3" s="117" t="s">
        <v>149</v>
      </c>
      <c r="H3" s="116" t="s">
        <v>150</v>
      </c>
      <c r="I3" s="117" t="s">
        <v>149</v>
      </c>
      <c r="J3" s="118" t="s">
        <v>151</v>
      </c>
      <c r="K3" s="117" t="s">
        <v>149</v>
      </c>
      <c r="L3" s="118" t="s">
        <v>268</v>
      </c>
      <c r="M3" s="117" t="s">
        <v>149</v>
      </c>
      <c r="N3" s="118" t="s">
        <v>269</v>
      </c>
      <c r="O3" s="117" t="s">
        <v>149</v>
      </c>
      <c r="P3" s="118" t="s">
        <v>369</v>
      </c>
      <c r="Q3" s="117" t="s">
        <v>149</v>
      </c>
    </row>
    <row r="4" spans="2:17">
      <c r="B4" s="36" t="s">
        <v>152</v>
      </c>
      <c r="C4" s="119"/>
      <c r="D4" s="120">
        <f>SUBTOTAL(9,D5:D8)</f>
        <v>4656678</v>
      </c>
      <c r="E4" s="120">
        <f>SUBTOTAL(9,E5:E8)</f>
        <v>4537938</v>
      </c>
      <c r="F4" s="121">
        <f>SUBTOTAL(9,F5:F8)</f>
        <v>4641807</v>
      </c>
      <c r="G4" s="100">
        <f t="shared" ref="G4:G22" si="0">+(F4-E4)/E4</f>
        <v>2.2889030215926264E-2</v>
      </c>
      <c r="H4" s="121">
        <f>SUBTOTAL(9,H5:H8)</f>
        <v>4325349</v>
      </c>
      <c r="I4" s="100">
        <f>+(H4-F4)/F4</f>
        <v>-6.8175604888354904E-2</v>
      </c>
      <c r="J4" s="106">
        <f>SUBTOTAL(9,J5:J8)</f>
        <v>4300036</v>
      </c>
      <c r="K4" s="100">
        <f>+(J4-H4)/H4</f>
        <v>-5.8522445240834905E-3</v>
      </c>
      <c r="L4" s="106">
        <f>SUBTOTAL(9,L5:L8)</f>
        <v>4221453</v>
      </c>
      <c r="M4" s="100">
        <f>+(L4-J4)/J4</f>
        <v>-1.8274963279377197E-2</v>
      </c>
      <c r="N4" s="106">
        <f>SUBTOTAL(9,N5:N8)</f>
        <v>4178730</v>
      </c>
      <c r="O4" s="100">
        <f>+(N4-L4)/L4</f>
        <v>-1.0120449049178091E-2</v>
      </c>
      <c r="P4" s="106">
        <f>SUBTOTAL(9,P5:P8)</f>
        <v>4215644</v>
      </c>
      <c r="Q4" s="100">
        <f>+(P4-N4)/N4</f>
        <v>8.8337844273260052E-3</v>
      </c>
    </row>
    <row r="5" spans="2:17">
      <c r="B5" s="36"/>
      <c r="C5" s="122" t="s">
        <v>153</v>
      </c>
      <c r="D5" s="123">
        <v>118730</v>
      </c>
      <c r="E5" s="123">
        <v>119303</v>
      </c>
      <c r="F5" s="13">
        <v>119744</v>
      </c>
      <c r="G5" s="9">
        <f t="shared" si="0"/>
        <v>3.696470331844128E-3</v>
      </c>
      <c r="H5" s="13">
        <v>120771</v>
      </c>
      <c r="I5" s="9">
        <f t="shared" ref="I5:I22" si="1">+(H5-F5)/F5</f>
        <v>8.5766301443078573E-3</v>
      </c>
      <c r="J5" s="107">
        <v>121726</v>
      </c>
      <c r="K5" s="9">
        <f t="shared" ref="K5:O22" si="2">+(J5-H5)/H5</f>
        <v>7.9075274693428052E-3</v>
      </c>
      <c r="L5" s="107">
        <v>121618</v>
      </c>
      <c r="M5" s="9">
        <f t="shared" si="2"/>
        <v>-8.8723855215812558E-4</v>
      </c>
      <c r="N5" s="107">
        <v>122006</v>
      </c>
      <c r="O5" s="9">
        <f t="shared" si="2"/>
        <v>3.1903172227795229E-3</v>
      </c>
      <c r="P5" s="107">
        <v>121765</v>
      </c>
      <c r="Q5" s="9">
        <f t="shared" ref="Q5:Q18" si="3">+(P5-N5)/N5</f>
        <v>-1.9753126895398587E-3</v>
      </c>
    </row>
    <row r="6" spans="2:17">
      <c r="B6" s="36"/>
      <c r="C6" s="122" t="s">
        <v>154</v>
      </c>
      <c r="D6" s="123">
        <v>3601179</v>
      </c>
      <c r="E6" s="123">
        <v>3598871</v>
      </c>
      <c r="F6" s="13">
        <v>3672009</v>
      </c>
      <c r="G6" s="9">
        <f t="shared" si="0"/>
        <v>2.0322484468045673E-2</v>
      </c>
      <c r="H6" s="13">
        <v>3673393</v>
      </c>
      <c r="I6" s="9">
        <f t="shared" si="1"/>
        <v>3.7690539429505757E-4</v>
      </c>
      <c r="J6" s="107">
        <v>3674078</v>
      </c>
      <c r="K6" s="9">
        <f t="shared" si="2"/>
        <v>1.8647609988912159E-4</v>
      </c>
      <c r="L6" s="107">
        <v>3698655</v>
      </c>
      <c r="M6" s="9">
        <f t="shared" si="2"/>
        <v>6.6892972876460436E-3</v>
      </c>
      <c r="N6" s="107">
        <v>3712187</v>
      </c>
      <c r="O6" s="9">
        <f t="shared" si="2"/>
        <v>3.6586272577463969E-3</v>
      </c>
      <c r="P6" s="107">
        <v>3629385</v>
      </c>
      <c r="Q6" s="9">
        <f t="shared" si="3"/>
        <v>-2.2305449590766843E-2</v>
      </c>
    </row>
    <row r="7" spans="2:17">
      <c r="B7" s="36"/>
      <c r="C7" s="122" t="s">
        <v>155</v>
      </c>
      <c r="D7" s="123">
        <v>164944</v>
      </c>
      <c r="E7" s="123">
        <v>165031</v>
      </c>
      <c r="F7" s="13">
        <v>165982</v>
      </c>
      <c r="G7" s="9">
        <f t="shared" si="0"/>
        <v>5.7625537020317393E-3</v>
      </c>
      <c r="H7" s="13">
        <v>165986</v>
      </c>
      <c r="I7" s="9">
        <f t="shared" si="1"/>
        <v>2.409899868660457E-5</v>
      </c>
      <c r="J7" s="107">
        <v>155288</v>
      </c>
      <c r="K7" s="9">
        <f t="shared" si="2"/>
        <v>-6.445121877748726E-2</v>
      </c>
      <c r="L7" s="107">
        <v>157179</v>
      </c>
      <c r="M7" s="9">
        <f t="shared" si="2"/>
        <v>1.2177373654113647E-2</v>
      </c>
      <c r="N7" s="107">
        <v>154674</v>
      </c>
      <c r="O7" s="9">
        <f t="shared" si="2"/>
        <v>-1.5937243524898365E-2</v>
      </c>
      <c r="P7" s="107">
        <v>157830</v>
      </c>
      <c r="Q7" s="9">
        <f t="shared" si="3"/>
        <v>2.0404204973040071E-2</v>
      </c>
    </row>
    <row r="8" spans="2:17">
      <c r="B8" s="36"/>
      <c r="C8" s="124" t="s">
        <v>156</v>
      </c>
      <c r="D8" s="125">
        <v>771825</v>
      </c>
      <c r="E8" s="125">
        <v>654733</v>
      </c>
      <c r="F8" s="126">
        <v>684072</v>
      </c>
      <c r="G8" s="127">
        <f t="shared" si="0"/>
        <v>4.4810632731204933E-2</v>
      </c>
      <c r="H8" s="126">
        <v>365199</v>
      </c>
      <c r="I8" s="127">
        <f t="shared" si="1"/>
        <v>-0.46613952917236784</v>
      </c>
      <c r="J8" s="128">
        <v>348944</v>
      </c>
      <c r="K8" s="127">
        <f t="shared" si="2"/>
        <v>-4.4509979490633872E-2</v>
      </c>
      <c r="L8" s="128">
        <v>244001</v>
      </c>
      <c r="M8" s="127">
        <f t="shared" si="2"/>
        <v>-0.30074453207391444</v>
      </c>
      <c r="N8" s="128">
        <v>189863</v>
      </c>
      <c r="O8" s="127">
        <f t="shared" si="2"/>
        <v>-0.22187613985188584</v>
      </c>
      <c r="P8" s="128">
        <v>306664</v>
      </c>
      <c r="Q8" s="127">
        <f t="shared" si="3"/>
        <v>0.61518568652133376</v>
      </c>
    </row>
    <row r="9" spans="2:17">
      <c r="B9" s="129" t="s">
        <v>157</v>
      </c>
      <c r="C9" s="130"/>
      <c r="D9" s="131">
        <f>SUBTOTAL(9,D10:D13)</f>
        <v>3749790</v>
      </c>
      <c r="E9" s="131">
        <f>SUBTOTAL(9,E10:E13)</f>
        <v>3707133</v>
      </c>
      <c r="F9" s="40">
        <f>SUBTOTAL(9,F10:F13)</f>
        <v>3831007</v>
      </c>
      <c r="G9" s="38">
        <f t="shared" si="0"/>
        <v>3.3415040679684274E-2</v>
      </c>
      <c r="H9" s="40">
        <f>SUBTOTAL(9,H10:H13)</f>
        <v>3845364</v>
      </c>
      <c r="I9" s="38">
        <f t="shared" si="1"/>
        <v>3.7475786392455039E-3</v>
      </c>
      <c r="J9" s="132">
        <f>SUBTOTAL(9,J10:J13)</f>
        <v>3733852</v>
      </c>
      <c r="K9" s="38">
        <f t="shared" si="2"/>
        <v>-2.8999075250093358E-2</v>
      </c>
      <c r="L9" s="132">
        <f>SUBTOTAL(9,L10:L13)</f>
        <v>3767509</v>
      </c>
      <c r="M9" s="38">
        <f t="shared" si="2"/>
        <v>9.0140155528392659E-3</v>
      </c>
      <c r="N9" s="132">
        <f>SUBTOTAL(9,N10:N13)</f>
        <v>3761248</v>
      </c>
      <c r="O9" s="38">
        <f t="shared" si="2"/>
        <v>-1.6618407547267968E-3</v>
      </c>
      <c r="P9" s="132">
        <f>SUBTOTAL(9,P10:P13)</f>
        <v>3629705</v>
      </c>
      <c r="Q9" s="38">
        <f t="shared" si="3"/>
        <v>-3.4973232288857313E-2</v>
      </c>
    </row>
    <row r="10" spans="2:17">
      <c r="B10" s="36"/>
      <c r="C10" s="122" t="s">
        <v>158</v>
      </c>
      <c r="D10" s="123">
        <v>1415409</v>
      </c>
      <c r="E10" s="123">
        <v>1421517</v>
      </c>
      <c r="F10" s="13">
        <v>1421117</v>
      </c>
      <c r="G10" s="9">
        <f t="shared" si="0"/>
        <v>-2.81389529636297E-4</v>
      </c>
      <c r="H10" s="13">
        <v>1420937</v>
      </c>
      <c r="I10" s="9">
        <f t="shared" si="1"/>
        <v>-1.2666092939567959E-4</v>
      </c>
      <c r="J10" s="107">
        <v>1402810</v>
      </c>
      <c r="K10" s="9">
        <f t="shared" si="2"/>
        <v>-1.2757075084961543E-2</v>
      </c>
      <c r="L10" s="107">
        <v>1404686</v>
      </c>
      <c r="M10" s="9">
        <f t="shared" si="2"/>
        <v>1.3373158161119466E-3</v>
      </c>
      <c r="N10" s="107">
        <v>1404910</v>
      </c>
      <c r="O10" s="9">
        <f t="shared" si="2"/>
        <v>1.5946624370143933E-4</v>
      </c>
      <c r="P10" s="107">
        <v>1386087</v>
      </c>
      <c r="Q10" s="9">
        <f t="shared" si="3"/>
        <v>-1.339801126050779E-2</v>
      </c>
    </row>
    <row r="11" spans="2:17">
      <c r="B11" s="36"/>
      <c r="C11" s="122" t="s">
        <v>159</v>
      </c>
      <c r="D11" s="123">
        <v>1611345</v>
      </c>
      <c r="E11" s="123">
        <v>1621610</v>
      </c>
      <c r="F11" s="13">
        <v>1678311</v>
      </c>
      <c r="G11" s="9">
        <f t="shared" si="0"/>
        <v>3.4965867255381998E-2</v>
      </c>
      <c r="H11" s="13">
        <v>1719265</v>
      </c>
      <c r="I11" s="9">
        <f t="shared" si="1"/>
        <v>2.4401913590508553E-2</v>
      </c>
      <c r="J11" s="107">
        <v>1671744</v>
      </c>
      <c r="K11" s="9">
        <f t="shared" si="2"/>
        <v>-2.7640299779266141E-2</v>
      </c>
      <c r="L11" s="107">
        <v>1722272</v>
      </c>
      <c r="M11" s="9">
        <f t="shared" si="2"/>
        <v>3.022472340262624E-2</v>
      </c>
      <c r="N11" s="107">
        <v>1758376</v>
      </c>
      <c r="O11" s="9">
        <f t="shared" si="2"/>
        <v>2.0963007004700766E-2</v>
      </c>
      <c r="P11" s="107">
        <v>1697294</v>
      </c>
      <c r="Q11" s="9">
        <f t="shared" si="3"/>
        <v>-3.4737735273911836E-2</v>
      </c>
    </row>
    <row r="12" spans="2:17">
      <c r="B12" s="36"/>
      <c r="C12" s="122" t="s">
        <v>160</v>
      </c>
      <c r="D12" s="123">
        <v>713997</v>
      </c>
      <c r="E12" s="123">
        <v>654967</v>
      </c>
      <c r="F12" s="13">
        <v>722397</v>
      </c>
      <c r="G12" s="9">
        <f t="shared" si="0"/>
        <v>0.10295175176764632</v>
      </c>
      <c r="H12" s="13">
        <v>695980</v>
      </c>
      <c r="I12" s="9">
        <f t="shared" si="1"/>
        <v>-3.6568535029907374E-2</v>
      </c>
      <c r="J12" s="107">
        <v>650116</v>
      </c>
      <c r="K12" s="9">
        <f t="shared" si="2"/>
        <v>-6.5898445357625221E-2</v>
      </c>
      <c r="L12" s="107">
        <v>632344</v>
      </c>
      <c r="M12" s="9">
        <f t="shared" si="2"/>
        <v>-2.7336659919152888E-2</v>
      </c>
      <c r="N12" s="107">
        <v>589755</v>
      </c>
      <c r="O12" s="9">
        <f t="shared" si="2"/>
        <v>-6.7350998823425226E-2</v>
      </c>
      <c r="P12" s="107">
        <v>538117</v>
      </c>
      <c r="Q12" s="9">
        <f t="shared" si="3"/>
        <v>-8.7558392891963613E-2</v>
      </c>
    </row>
    <row r="13" spans="2:17">
      <c r="B13" s="133"/>
      <c r="C13" s="134" t="s">
        <v>161</v>
      </c>
      <c r="D13" s="135">
        <v>9039</v>
      </c>
      <c r="E13" s="135">
        <v>9039</v>
      </c>
      <c r="F13" s="41">
        <v>9182</v>
      </c>
      <c r="G13" s="39">
        <f t="shared" si="0"/>
        <v>1.5820334107755282E-2</v>
      </c>
      <c r="H13" s="41">
        <v>9182</v>
      </c>
      <c r="I13" s="39">
        <f t="shared" si="1"/>
        <v>0</v>
      </c>
      <c r="J13" s="136">
        <v>9182</v>
      </c>
      <c r="K13" s="39">
        <f t="shared" si="2"/>
        <v>0</v>
      </c>
      <c r="L13" s="136">
        <v>8207</v>
      </c>
      <c r="M13" s="39">
        <f t="shared" si="2"/>
        <v>-0.10618601611849271</v>
      </c>
      <c r="N13" s="136">
        <v>8207</v>
      </c>
      <c r="O13" s="39">
        <f t="shared" si="2"/>
        <v>0</v>
      </c>
      <c r="P13" s="136">
        <v>8207</v>
      </c>
      <c r="Q13" s="39">
        <f t="shared" si="3"/>
        <v>0</v>
      </c>
    </row>
    <row r="14" spans="2:17">
      <c r="B14" s="36" t="s">
        <v>162</v>
      </c>
      <c r="C14" s="137"/>
      <c r="D14" s="138">
        <v>91532</v>
      </c>
      <c r="E14" s="138">
        <v>96715</v>
      </c>
      <c r="F14" s="139">
        <v>110010</v>
      </c>
      <c r="G14" s="140">
        <f t="shared" si="0"/>
        <v>0.13746574988367885</v>
      </c>
      <c r="H14" s="139">
        <v>116467</v>
      </c>
      <c r="I14" s="140">
        <f t="shared" si="1"/>
        <v>5.8694664121443509E-2</v>
      </c>
      <c r="J14" s="141">
        <v>123502</v>
      </c>
      <c r="K14" s="140">
        <f t="shared" si="2"/>
        <v>6.0403376063605997E-2</v>
      </c>
      <c r="L14" s="141">
        <f>SUBTOTAL(9,L15:L16)</f>
        <v>126452</v>
      </c>
      <c r="M14" s="140">
        <f t="shared" si="2"/>
        <v>2.388625285420479E-2</v>
      </c>
      <c r="N14" s="141">
        <f>SUBTOTAL(9,N15:N16)</f>
        <v>135291</v>
      </c>
      <c r="O14" s="140">
        <f t="shared" si="2"/>
        <v>6.9900041122323092E-2</v>
      </c>
      <c r="P14" s="141">
        <f>SUBTOTAL(9,P15:P16)</f>
        <v>146510</v>
      </c>
      <c r="Q14" s="140">
        <f t="shared" si="3"/>
        <v>8.2924954357643896E-2</v>
      </c>
    </row>
    <row r="15" spans="2:17">
      <c r="B15" s="36"/>
      <c r="C15" s="122" t="s">
        <v>271</v>
      </c>
      <c r="D15" s="123"/>
      <c r="E15" s="123"/>
      <c r="F15" s="13"/>
      <c r="G15" s="9"/>
      <c r="H15" s="13"/>
      <c r="I15" s="9"/>
      <c r="J15" s="107"/>
      <c r="K15" s="9"/>
      <c r="L15" s="107">
        <v>2070</v>
      </c>
      <c r="M15" s="9"/>
      <c r="N15" s="107">
        <v>6844</v>
      </c>
      <c r="O15" s="9">
        <f t="shared" si="2"/>
        <v>2.3062801932367152</v>
      </c>
      <c r="P15" s="107">
        <v>9718</v>
      </c>
      <c r="Q15" s="9">
        <f t="shared" si="3"/>
        <v>0.41992986557568673</v>
      </c>
    </row>
    <row r="16" spans="2:17">
      <c r="B16" s="36"/>
      <c r="C16" s="134" t="s">
        <v>272</v>
      </c>
      <c r="D16" s="135"/>
      <c r="E16" s="135"/>
      <c r="F16" s="41"/>
      <c r="G16" s="39"/>
      <c r="H16" s="41"/>
      <c r="I16" s="39"/>
      <c r="J16" s="136"/>
      <c r="K16" s="39"/>
      <c r="L16" s="136">
        <v>124382</v>
      </c>
      <c r="M16" s="39"/>
      <c r="N16" s="136">
        <v>128447</v>
      </c>
      <c r="O16" s="39">
        <f t="shared" si="2"/>
        <v>3.2681577720248912E-2</v>
      </c>
      <c r="P16" s="136">
        <v>136792</v>
      </c>
      <c r="Q16" s="39">
        <f t="shared" si="3"/>
        <v>6.4968430558907567E-2</v>
      </c>
    </row>
    <row r="17" spans="2:19">
      <c r="B17" s="142" t="s">
        <v>163</v>
      </c>
      <c r="C17" s="143"/>
      <c r="D17" s="144">
        <v>438587</v>
      </c>
      <c r="E17" s="144">
        <v>423013</v>
      </c>
      <c r="F17" s="145">
        <v>399293</v>
      </c>
      <c r="G17" s="146">
        <f t="shared" si="0"/>
        <v>-5.6073926806031966E-2</v>
      </c>
      <c r="H17" s="145">
        <v>379359</v>
      </c>
      <c r="I17" s="146">
        <f t="shared" si="1"/>
        <v>-4.9923239325507837E-2</v>
      </c>
      <c r="J17" s="147">
        <v>372592</v>
      </c>
      <c r="K17" s="146">
        <f t="shared" si="2"/>
        <v>-1.7837984600338991E-2</v>
      </c>
      <c r="L17" s="147">
        <v>388856</v>
      </c>
      <c r="M17" s="146">
        <f t="shared" si="2"/>
        <v>4.3650964057199294E-2</v>
      </c>
      <c r="N17" s="147">
        <v>382997</v>
      </c>
      <c r="O17" s="146">
        <f t="shared" si="2"/>
        <v>-1.5067274260908923E-2</v>
      </c>
      <c r="P17" s="147">
        <v>418435</v>
      </c>
      <c r="Q17" s="146">
        <f t="shared" si="3"/>
        <v>9.2528139907101098E-2</v>
      </c>
    </row>
    <row r="18" spans="2:19">
      <c r="B18" s="142" t="s">
        <v>270</v>
      </c>
      <c r="C18" s="143"/>
      <c r="D18" s="144"/>
      <c r="E18" s="144"/>
      <c r="F18" s="145"/>
      <c r="G18" s="146"/>
      <c r="H18" s="145"/>
      <c r="I18" s="146"/>
      <c r="J18" s="147"/>
      <c r="K18" s="146"/>
      <c r="L18" s="147"/>
      <c r="M18" s="146"/>
      <c r="N18" s="147">
        <v>1518</v>
      </c>
      <c r="O18" s="146"/>
      <c r="P18" s="147">
        <v>2564</v>
      </c>
      <c r="Q18" s="146">
        <f t="shared" si="3"/>
        <v>0.689064558629776</v>
      </c>
    </row>
    <row r="19" spans="2:19">
      <c r="B19" s="36" t="s">
        <v>164</v>
      </c>
      <c r="C19" s="119"/>
      <c r="D19" s="120">
        <f>SUBTOTAL(9,D20:D21)</f>
        <v>390587</v>
      </c>
      <c r="E19" s="120">
        <f>SUBTOTAL(9,E20:E21)</f>
        <v>387289</v>
      </c>
      <c r="F19" s="121">
        <f>SUBTOTAL(9,F20:F21)</f>
        <v>392066</v>
      </c>
      <c r="G19" s="100">
        <f t="shared" si="0"/>
        <v>1.2334458246942206E-2</v>
      </c>
      <c r="H19" s="121">
        <f>SUBTOTAL(9,H20:H21)</f>
        <v>397210</v>
      </c>
      <c r="I19" s="100">
        <f t="shared" si="1"/>
        <v>1.3120239959598639E-2</v>
      </c>
      <c r="J19" s="106">
        <f>SUBTOTAL(9,J20:J21)</f>
        <v>389074</v>
      </c>
      <c r="K19" s="100">
        <f t="shared" si="2"/>
        <v>-2.0482868004330204E-2</v>
      </c>
      <c r="L19" s="106">
        <f>SUBTOTAL(9,L20:L21)</f>
        <v>394535</v>
      </c>
      <c r="M19" s="100">
        <f t="shared" si="2"/>
        <v>1.4035890344767319E-2</v>
      </c>
      <c r="N19" s="106">
        <f>SUBTOTAL(9,N20:N21)</f>
        <v>398458</v>
      </c>
      <c r="O19" s="100">
        <f t="shared" si="2"/>
        <v>9.9433510334951264E-3</v>
      </c>
      <c r="P19" s="106">
        <f>SUBTOTAL(9,P20:P21)</f>
        <v>389607</v>
      </c>
      <c r="Q19" s="100">
        <f t="shared" ref="Q19:Q22" si="4">+(P19-N19)/N19</f>
        <v>-2.2213131622404368E-2</v>
      </c>
    </row>
    <row r="20" spans="2:19">
      <c r="B20" s="36"/>
      <c r="C20" s="122" t="s">
        <v>158</v>
      </c>
      <c r="D20" s="123">
        <v>238572</v>
      </c>
      <c r="E20" s="123">
        <v>239432</v>
      </c>
      <c r="F20" s="13">
        <v>239838</v>
      </c>
      <c r="G20" s="9">
        <f t="shared" si="0"/>
        <v>1.6956797754686091E-3</v>
      </c>
      <c r="H20" s="13">
        <v>239921</v>
      </c>
      <c r="I20" s="9">
        <f t="shared" si="1"/>
        <v>3.4606692851007765E-4</v>
      </c>
      <c r="J20" s="107">
        <v>236827</v>
      </c>
      <c r="K20" s="9">
        <f t="shared" si="2"/>
        <v>-1.2895911570892085E-2</v>
      </c>
      <c r="L20" s="107">
        <v>237496</v>
      </c>
      <c r="M20" s="9">
        <f t="shared" si="2"/>
        <v>2.8248468291199903E-3</v>
      </c>
      <c r="N20" s="107">
        <v>237593</v>
      </c>
      <c r="O20" s="9">
        <f t="shared" si="2"/>
        <v>4.0842793141779228E-4</v>
      </c>
      <c r="P20" s="107">
        <v>234526</v>
      </c>
      <c r="Q20" s="9">
        <f t="shared" si="4"/>
        <v>-1.290862946298923E-2</v>
      </c>
    </row>
    <row r="21" spans="2:19" ht="14.25" thickBot="1">
      <c r="B21" s="37"/>
      <c r="C21" s="148" t="s">
        <v>159</v>
      </c>
      <c r="D21" s="149">
        <v>152015</v>
      </c>
      <c r="E21" s="149">
        <v>147857</v>
      </c>
      <c r="F21" s="28">
        <v>152228</v>
      </c>
      <c r="G21" s="31">
        <f t="shared" si="0"/>
        <v>2.9562347403234206E-2</v>
      </c>
      <c r="H21" s="28">
        <v>157289</v>
      </c>
      <c r="I21" s="31">
        <f t="shared" si="1"/>
        <v>3.3246183356544133E-2</v>
      </c>
      <c r="J21" s="109">
        <v>152247</v>
      </c>
      <c r="K21" s="31">
        <f t="shared" si="2"/>
        <v>-3.2055642797652731E-2</v>
      </c>
      <c r="L21" s="109">
        <v>157039</v>
      </c>
      <c r="M21" s="31">
        <f t="shared" si="2"/>
        <v>3.1475168640432982E-2</v>
      </c>
      <c r="N21" s="109">
        <v>160865</v>
      </c>
      <c r="O21" s="31">
        <f t="shared" si="2"/>
        <v>2.4363374703099232E-2</v>
      </c>
      <c r="P21" s="109">
        <v>155081</v>
      </c>
      <c r="Q21" s="31">
        <f t="shared" si="4"/>
        <v>-3.5955614956640659E-2</v>
      </c>
    </row>
    <row r="22" spans="2:19" ht="14.25" thickTop="1">
      <c r="B22" s="428" t="s">
        <v>165</v>
      </c>
      <c r="C22" s="429"/>
      <c r="D22" s="150">
        <f>SUBTOTAL(9,D4:D21)</f>
        <v>9327174</v>
      </c>
      <c r="E22" s="150">
        <f>SUBTOTAL(9,E4:E21)</f>
        <v>9152088</v>
      </c>
      <c r="F22" s="151">
        <f>SUBTOTAL(9,F4:F21)</f>
        <v>9374183</v>
      </c>
      <c r="G22" s="95">
        <f t="shared" si="0"/>
        <v>2.4267139913864463E-2</v>
      </c>
      <c r="H22" s="151">
        <f>SUBTOTAL(9,H4:H21)</f>
        <v>9063749</v>
      </c>
      <c r="I22" s="95">
        <f t="shared" si="1"/>
        <v>-3.3115845935587133E-2</v>
      </c>
      <c r="J22" s="110">
        <f>SUBTOTAL(9,J4:J21)</f>
        <v>8919056</v>
      </c>
      <c r="K22" s="95">
        <f t="shared" si="2"/>
        <v>-1.5963923978918656E-2</v>
      </c>
      <c r="L22" s="110">
        <f>SUBTOTAL(9,L4:L21)</f>
        <v>8898805</v>
      </c>
      <c r="M22" s="95">
        <f t="shared" si="2"/>
        <v>-2.2705317692814126E-3</v>
      </c>
      <c r="N22" s="110">
        <f>SUBTOTAL(9,N4:N21)</f>
        <v>8858242</v>
      </c>
      <c r="O22" s="95">
        <f t="shared" si="2"/>
        <v>-4.5582524844628011E-3</v>
      </c>
      <c r="P22" s="110">
        <f>SUBTOTAL(9,P4:P21)</f>
        <v>8802465</v>
      </c>
      <c r="Q22" s="95">
        <f t="shared" si="4"/>
        <v>-6.2966218353483682E-3</v>
      </c>
    </row>
    <row r="24" spans="2:19">
      <c r="B24" s="3" t="s">
        <v>370</v>
      </c>
    </row>
    <row r="25" spans="2:19">
      <c r="B25" s="426" t="s">
        <v>145</v>
      </c>
      <c r="C25" s="427"/>
      <c r="D25" s="115" t="s">
        <v>146</v>
      </c>
      <c r="E25" s="115" t="s">
        <v>147</v>
      </c>
      <c r="F25" s="116" t="s">
        <v>148</v>
      </c>
      <c r="G25" s="117" t="s">
        <v>149</v>
      </c>
      <c r="H25" s="116" t="s">
        <v>150</v>
      </c>
      <c r="I25" s="117" t="s">
        <v>149</v>
      </c>
      <c r="J25" s="118" t="s">
        <v>151</v>
      </c>
      <c r="K25" s="117" t="s">
        <v>149</v>
      </c>
      <c r="L25" s="118" t="s">
        <v>268</v>
      </c>
      <c r="M25" s="117" t="s">
        <v>149</v>
      </c>
      <c r="N25" s="118" t="s">
        <v>269</v>
      </c>
      <c r="O25" s="117" t="s">
        <v>149</v>
      </c>
      <c r="P25" s="118" t="s">
        <v>369</v>
      </c>
      <c r="Q25" s="117" t="s">
        <v>149</v>
      </c>
    </row>
    <row r="26" spans="2:19">
      <c r="B26" s="36" t="s">
        <v>152</v>
      </c>
      <c r="C26" s="119"/>
      <c r="D26" s="120">
        <f>SUBTOTAL(9,D27:D30)</f>
        <v>4652789</v>
      </c>
      <c r="E26" s="120">
        <f>SUBTOTAL(9,E27:E30)</f>
        <v>4544910</v>
      </c>
      <c r="F26" s="121">
        <f>SUBTOTAL(9,F27:F30)</f>
        <v>4648848</v>
      </c>
      <c r="G26" s="100">
        <f t="shared" ref="G26:G44" si="5">+(F26-E26)/E26</f>
        <v>2.2869099718146234E-2</v>
      </c>
      <c r="H26" s="121">
        <f>SUBTOTAL(9,H27:H30)</f>
        <v>4332261</v>
      </c>
      <c r="I26" s="100">
        <f>+(H26-F26)/F26</f>
        <v>-6.8100097056302974E-2</v>
      </c>
      <c r="J26" s="106">
        <f>SUBTOTAL(9,J27:J30)</f>
        <v>4307011</v>
      </c>
      <c r="K26" s="100">
        <f>+(J26-H26)/H26</f>
        <v>-5.8283653731850413E-3</v>
      </c>
      <c r="L26" s="106">
        <f>SUBTOTAL(9,L27:L30)</f>
        <v>4231035</v>
      </c>
      <c r="M26" s="100">
        <f>+(L26-J26)/J26</f>
        <v>-1.7640075681255515E-2</v>
      </c>
      <c r="N26" s="106">
        <f>SUBTOTAL(9,N27:N30)</f>
        <v>4177979</v>
      </c>
      <c r="O26" s="100">
        <f>+(N26-L26)/L26</f>
        <v>-1.2539721368412221E-2</v>
      </c>
      <c r="P26" s="106">
        <f>SUBTOTAL(9,P27:P30)</f>
        <v>4231886</v>
      </c>
      <c r="Q26" s="100">
        <f>+(P26-N26)/N26</f>
        <v>1.2902649821839697E-2</v>
      </c>
    </row>
    <row r="27" spans="2:19">
      <c r="B27" s="36"/>
      <c r="C27" s="122" t="s">
        <v>153</v>
      </c>
      <c r="D27" s="123">
        <v>118616</v>
      </c>
      <c r="E27" s="123">
        <v>119515</v>
      </c>
      <c r="F27" s="13">
        <v>120856</v>
      </c>
      <c r="G27" s="9">
        <f t="shared" si="5"/>
        <v>1.1220348910178639E-2</v>
      </c>
      <c r="H27" s="13">
        <v>121875</v>
      </c>
      <c r="I27" s="9">
        <f t="shared" ref="I27:I44" si="6">+(H27-F27)/F27</f>
        <v>8.431521811080955E-3</v>
      </c>
      <c r="J27" s="107">
        <v>121950</v>
      </c>
      <c r="K27" s="9">
        <f t="shared" ref="K27:O44" si="7">+(J27-H27)/H27</f>
        <v>6.1538461538461541E-4</v>
      </c>
      <c r="L27" s="107">
        <v>121925</v>
      </c>
      <c r="M27" s="9">
        <f t="shared" si="7"/>
        <v>-2.0500205002050019E-4</v>
      </c>
      <c r="N27" s="107">
        <v>122092</v>
      </c>
      <c r="O27" s="9">
        <f t="shared" si="7"/>
        <v>1.3696944843141275E-3</v>
      </c>
      <c r="P27" s="107">
        <v>122212</v>
      </c>
      <c r="Q27" s="9">
        <f t="shared" ref="Q27:Q40" si="8">+(P27-N27)/N27</f>
        <v>9.8286538020509124E-4</v>
      </c>
    </row>
    <row r="28" spans="2:19">
      <c r="B28" s="36"/>
      <c r="C28" s="122" t="s">
        <v>154</v>
      </c>
      <c r="D28" s="123">
        <v>3597422</v>
      </c>
      <c r="E28" s="123">
        <v>3605269</v>
      </c>
      <c r="F28" s="13">
        <v>3677911</v>
      </c>
      <c r="G28" s="9">
        <f t="shared" si="5"/>
        <v>2.0148843262458364E-2</v>
      </c>
      <c r="H28" s="13">
        <v>3678532</v>
      </c>
      <c r="I28" s="9">
        <f t="shared" si="6"/>
        <v>1.6884584754769759E-4</v>
      </c>
      <c r="J28" s="107">
        <v>3680840</v>
      </c>
      <c r="K28" s="9">
        <f t="shared" si="7"/>
        <v>6.2742420074094775E-4</v>
      </c>
      <c r="L28" s="107">
        <v>3707964</v>
      </c>
      <c r="M28" s="9">
        <f t="shared" si="7"/>
        <v>7.3689701263841946E-3</v>
      </c>
      <c r="N28" s="107">
        <v>3714812</v>
      </c>
      <c r="O28" s="9">
        <f t="shared" si="7"/>
        <v>1.8468356219208169E-3</v>
      </c>
      <c r="P28" s="107">
        <v>3642702</v>
      </c>
      <c r="Q28" s="9">
        <f t="shared" si="8"/>
        <v>-1.9411480311789669E-2</v>
      </c>
    </row>
    <row r="29" spans="2:19">
      <c r="B29" s="36"/>
      <c r="C29" s="122" t="s">
        <v>155</v>
      </c>
      <c r="D29" s="123">
        <v>165195</v>
      </c>
      <c r="E29" s="123">
        <v>165659</v>
      </c>
      <c r="F29" s="13">
        <v>165988</v>
      </c>
      <c r="G29" s="9">
        <f t="shared" si="5"/>
        <v>1.9860074007449035E-3</v>
      </c>
      <c r="H29" s="13">
        <v>166195</v>
      </c>
      <c r="I29" s="9">
        <f t="shared" si="6"/>
        <v>1.2470781020314722E-3</v>
      </c>
      <c r="J29" s="107">
        <v>155285</v>
      </c>
      <c r="K29" s="9">
        <f t="shared" si="7"/>
        <v>-6.5645777550467826E-2</v>
      </c>
      <c r="L29" s="107">
        <v>157166</v>
      </c>
      <c r="M29" s="9">
        <f t="shared" si="7"/>
        <v>1.2113211192323791E-2</v>
      </c>
      <c r="N29" s="107">
        <v>153119</v>
      </c>
      <c r="O29" s="9">
        <f t="shared" si="7"/>
        <v>-2.5749844113866868E-2</v>
      </c>
      <c r="P29" s="107">
        <v>158672</v>
      </c>
      <c r="Q29" s="9">
        <f t="shared" si="8"/>
        <v>3.6265910827526303E-2</v>
      </c>
    </row>
    <row r="30" spans="2:19">
      <c r="B30" s="36"/>
      <c r="C30" s="124" t="s">
        <v>156</v>
      </c>
      <c r="D30" s="125">
        <v>771556</v>
      </c>
      <c r="E30" s="125">
        <v>654467</v>
      </c>
      <c r="F30" s="126">
        <v>684093</v>
      </c>
      <c r="G30" s="127">
        <f t="shared" si="5"/>
        <v>4.52673702417387E-2</v>
      </c>
      <c r="H30" s="126">
        <v>365659</v>
      </c>
      <c r="I30" s="127">
        <f t="shared" si="6"/>
        <v>-0.46548349420327351</v>
      </c>
      <c r="J30" s="128">
        <v>348936</v>
      </c>
      <c r="K30" s="127">
        <f t="shared" si="7"/>
        <v>-4.5733866799395062E-2</v>
      </c>
      <c r="L30" s="128">
        <v>243980</v>
      </c>
      <c r="M30" s="127">
        <f t="shared" si="7"/>
        <v>-0.30078868331155284</v>
      </c>
      <c r="N30" s="128">
        <v>187956</v>
      </c>
      <c r="O30" s="127">
        <f t="shared" si="7"/>
        <v>-0.22962537912943684</v>
      </c>
      <c r="P30" s="128">
        <v>308300</v>
      </c>
      <c r="Q30" s="127">
        <f t="shared" si="8"/>
        <v>0.64027751175807102</v>
      </c>
      <c r="S30" s="360"/>
    </row>
    <row r="31" spans="2:19">
      <c r="B31" s="129" t="s">
        <v>157</v>
      </c>
      <c r="C31" s="130"/>
      <c r="D31" s="131">
        <f>SUBTOTAL(9,D32:D35)</f>
        <v>3758525</v>
      </c>
      <c r="E31" s="131">
        <f>SUBTOTAL(9,E32:E35)</f>
        <v>3717202</v>
      </c>
      <c r="F31" s="40">
        <f>SUBTOTAL(9,F32:F35)</f>
        <v>3824178</v>
      </c>
      <c r="G31" s="38">
        <f t="shared" si="5"/>
        <v>2.8778635113184594E-2</v>
      </c>
      <c r="H31" s="40">
        <f>SUBTOTAL(9,H32:H35)</f>
        <v>3843152</v>
      </c>
      <c r="I31" s="38">
        <f t="shared" si="6"/>
        <v>4.9615891310498626E-3</v>
      </c>
      <c r="J31" s="132">
        <f>SUBTOTAL(9,J32:J35)</f>
        <v>3743204</v>
      </c>
      <c r="K31" s="38">
        <f t="shared" si="7"/>
        <v>-2.6006777769913864E-2</v>
      </c>
      <c r="L31" s="132">
        <f>SUBTOTAL(9,L32:L35)</f>
        <v>3786175</v>
      </c>
      <c r="M31" s="38">
        <f t="shared" si="7"/>
        <v>1.1479737679271554E-2</v>
      </c>
      <c r="N31" s="132">
        <f>SUBTOTAL(9,N32:N35)</f>
        <v>3750478</v>
      </c>
      <c r="O31" s="38">
        <f t="shared" si="7"/>
        <v>-9.4282488263220804E-3</v>
      </c>
      <c r="P31" s="132">
        <f>SUBTOTAL(9,P32:P35)</f>
        <v>3666063</v>
      </c>
      <c r="Q31" s="38">
        <f t="shared" si="8"/>
        <v>-2.2507797672723318E-2</v>
      </c>
    </row>
    <row r="32" spans="2:19">
      <c r="B32" s="36"/>
      <c r="C32" s="122" t="s">
        <v>158</v>
      </c>
      <c r="D32" s="123">
        <v>1418714</v>
      </c>
      <c r="E32" s="123">
        <v>1425388</v>
      </c>
      <c r="F32" s="13">
        <v>1418578</v>
      </c>
      <c r="G32" s="9">
        <f t="shared" si="5"/>
        <v>-4.7776465074772624E-3</v>
      </c>
      <c r="H32" s="13">
        <v>1420118</v>
      </c>
      <c r="I32" s="9">
        <f t="shared" si="6"/>
        <v>1.0855941654248128E-3</v>
      </c>
      <c r="J32" s="107">
        <v>1406332</v>
      </c>
      <c r="K32" s="9">
        <f t="shared" si="7"/>
        <v>-9.7076440126806357E-3</v>
      </c>
      <c r="L32" s="107">
        <v>1411661</v>
      </c>
      <c r="M32" s="9">
        <f t="shared" si="7"/>
        <v>3.7892901533919444E-3</v>
      </c>
      <c r="N32" s="107">
        <v>1400878</v>
      </c>
      <c r="O32" s="9">
        <f t="shared" si="7"/>
        <v>-7.6385194462409885E-3</v>
      </c>
      <c r="P32" s="107">
        <v>1400002</v>
      </c>
      <c r="Q32" s="9">
        <f t="shared" si="8"/>
        <v>-6.2532211941368195E-4</v>
      </c>
    </row>
    <row r="33" spans="2:17">
      <c r="B33" s="36"/>
      <c r="C33" s="122" t="s">
        <v>159</v>
      </c>
      <c r="D33" s="123">
        <v>1615108</v>
      </c>
      <c r="E33" s="123">
        <v>1626025</v>
      </c>
      <c r="F33" s="13">
        <v>1675312</v>
      </c>
      <c r="G33" s="9">
        <f t="shared" si="5"/>
        <v>3.0311342076536338E-2</v>
      </c>
      <c r="H33" s="13">
        <v>1718273</v>
      </c>
      <c r="I33" s="9">
        <f t="shared" si="6"/>
        <v>2.5643581613454688E-2</v>
      </c>
      <c r="J33" s="107">
        <v>1675942</v>
      </c>
      <c r="K33" s="9">
        <f t="shared" si="7"/>
        <v>-2.4635782556089749E-2</v>
      </c>
      <c r="L33" s="107">
        <v>1730824</v>
      </c>
      <c r="M33" s="9">
        <f t="shared" si="7"/>
        <v>3.2746956636924188E-2</v>
      </c>
      <c r="N33" s="107">
        <v>1753331</v>
      </c>
      <c r="O33" s="9">
        <f t="shared" si="7"/>
        <v>1.3003632951703929E-2</v>
      </c>
      <c r="P33" s="107">
        <v>1714334</v>
      </c>
      <c r="Q33" s="9">
        <f t="shared" si="8"/>
        <v>-2.2241664580161989E-2</v>
      </c>
    </row>
    <row r="34" spans="2:17">
      <c r="B34" s="36"/>
      <c r="C34" s="122" t="s">
        <v>160</v>
      </c>
      <c r="D34" s="123">
        <v>715664</v>
      </c>
      <c r="E34" s="123">
        <v>656750</v>
      </c>
      <c r="F34" s="13">
        <v>721106</v>
      </c>
      <c r="G34" s="9">
        <f t="shared" si="5"/>
        <v>9.7991625428245147E-2</v>
      </c>
      <c r="H34" s="13">
        <v>695579</v>
      </c>
      <c r="I34" s="9">
        <f t="shared" si="6"/>
        <v>-3.539978865797816E-2</v>
      </c>
      <c r="J34" s="107">
        <v>651748</v>
      </c>
      <c r="K34" s="9">
        <f t="shared" si="7"/>
        <v>-6.3013690752596038E-2</v>
      </c>
      <c r="L34" s="107">
        <v>635483</v>
      </c>
      <c r="M34" s="9">
        <f t="shared" si="7"/>
        <v>-2.4955964575265287E-2</v>
      </c>
      <c r="N34" s="107">
        <v>588062</v>
      </c>
      <c r="O34" s="9">
        <f t="shared" si="7"/>
        <v>-7.4621980446369141E-2</v>
      </c>
      <c r="P34" s="107">
        <v>543520</v>
      </c>
      <c r="Q34" s="9">
        <f t="shared" si="8"/>
        <v>-7.574371409817332E-2</v>
      </c>
    </row>
    <row r="35" spans="2:17">
      <c r="B35" s="133"/>
      <c r="C35" s="134" t="s">
        <v>161</v>
      </c>
      <c r="D35" s="135">
        <v>9039</v>
      </c>
      <c r="E35" s="135">
        <v>9039</v>
      </c>
      <c r="F35" s="41">
        <v>9182</v>
      </c>
      <c r="G35" s="39">
        <f t="shared" si="5"/>
        <v>1.5820334107755282E-2</v>
      </c>
      <c r="H35" s="41">
        <v>9182</v>
      </c>
      <c r="I35" s="39">
        <f t="shared" si="6"/>
        <v>0</v>
      </c>
      <c r="J35" s="136">
        <v>9182</v>
      </c>
      <c r="K35" s="39">
        <f t="shared" si="7"/>
        <v>0</v>
      </c>
      <c r="L35" s="136">
        <v>8207</v>
      </c>
      <c r="M35" s="39">
        <f t="shared" si="7"/>
        <v>-0.10618601611849271</v>
      </c>
      <c r="N35" s="136">
        <v>8207</v>
      </c>
      <c r="O35" s="39">
        <f t="shared" si="7"/>
        <v>0</v>
      </c>
      <c r="P35" s="136">
        <v>8207</v>
      </c>
      <c r="Q35" s="39">
        <f t="shared" si="8"/>
        <v>0</v>
      </c>
    </row>
    <row r="36" spans="2:17">
      <c r="B36" s="36" t="s">
        <v>162</v>
      </c>
      <c r="C36" s="137"/>
      <c r="D36" s="138">
        <v>91173</v>
      </c>
      <c r="E36" s="138">
        <v>96297</v>
      </c>
      <c r="F36" s="139">
        <v>109202</v>
      </c>
      <c r="G36" s="140">
        <f t="shared" si="5"/>
        <v>0.1340124822164761</v>
      </c>
      <c r="H36" s="139">
        <v>115431</v>
      </c>
      <c r="I36" s="140">
        <f t="shared" si="6"/>
        <v>5.7041079833702678E-2</v>
      </c>
      <c r="J36" s="141">
        <v>123182</v>
      </c>
      <c r="K36" s="140">
        <f t="shared" si="7"/>
        <v>6.7148339700773621E-2</v>
      </c>
      <c r="L36" s="141">
        <f>SUBTOTAL(9,L37:L38)</f>
        <v>125838</v>
      </c>
      <c r="M36" s="140">
        <f t="shared" si="7"/>
        <v>2.1561591791008427E-2</v>
      </c>
      <c r="N36" s="141">
        <f>SUBTOTAL(9,N37:N38)</f>
        <v>135226</v>
      </c>
      <c r="O36" s="140">
        <f t="shared" si="7"/>
        <v>7.4603855751045001E-2</v>
      </c>
      <c r="P36" s="141">
        <f>SUBTOTAL(9,P37:P38)</f>
        <v>146268</v>
      </c>
      <c r="Q36" s="140">
        <f t="shared" si="8"/>
        <v>8.1655894576486768E-2</v>
      </c>
    </row>
    <row r="37" spans="2:17">
      <c r="B37" s="36"/>
      <c r="C37" s="122" t="s">
        <v>271</v>
      </c>
      <c r="D37" s="123"/>
      <c r="E37" s="123"/>
      <c r="F37" s="13"/>
      <c r="G37" s="9"/>
      <c r="H37" s="13"/>
      <c r="I37" s="9"/>
      <c r="J37" s="107"/>
      <c r="K37" s="9"/>
      <c r="L37" s="107">
        <v>2070</v>
      </c>
      <c r="M37" s="9"/>
      <c r="N37" s="107">
        <v>6844</v>
      </c>
      <c r="O37" s="9">
        <f t="shared" si="7"/>
        <v>2.3062801932367152</v>
      </c>
      <c r="P37" s="107">
        <v>9718</v>
      </c>
      <c r="Q37" s="9">
        <f t="shared" si="8"/>
        <v>0.41992986557568673</v>
      </c>
    </row>
    <row r="38" spans="2:17">
      <c r="B38" s="36"/>
      <c r="C38" s="134" t="s">
        <v>272</v>
      </c>
      <c r="D38" s="135"/>
      <c r="E38" s="135"/>
      <c r="F38" s="41"/>
      <c r="G38" s="39"/>
      <c r="H38" s="41"/>
      <c r="I38" s="39"/>
      <c r="J38" s="136"/>
      <c r="K38" s="39"/>
      <c r="L38" s="136">
        <v>123768</v>
      </c>
      <c r="M38" s="39"/>
      <c r="N38" s="136">
        <v>128382</v>
      </c>
      <c r="O38" s="39">
        <f t="shared" si="7"/>
        <v>3.7279426022881521E-2</v>
      </c>
      <c r="P38" s="136">
        <v>136550</v>
      </c>
      <c r="Q38" s="39">
        <f t="shared" si="8"/>
        <v>6.3622626224860188E-2</v>
      </c>
    </row>
    <row r="39" spans="2:17">
      <c r="B39" s="142" t="s">
        <v>163</v>
      </c>
      <c r="C39" s="143"/>
      <c r="D39" s="144">
        <v>438587</v>
      </c>
      <c r="E39" s="144">
        <v>423013</v>
      </c>
      <c r="F39" s="145">
        <v>399293</v>
      </c>
      <c r="G39" s="146">
        <f t="shared" si="5"/>
        <v>-5.6073926806031966E-2</v>
      </c>
      <c r="H39" s="145">
        <v>379359</v>
      </c>
      <c r="I39" s="146">
        <f t="shared" si="6"/>
        <v>-4.9923239325507837E-2</v>
      </c>
      <c r="J39" s="147">
        <v>372592</v>
      </c>
      <c r="K39" s="146">
        <f t="shared" si="7"/>
        <v>-1.7837984600338991E-2</v>
      </c>
      <c r="L39" s="147">
        <v>388856</v>
      </c>
      <c r="M39" s="146">
        <f t="shared" si="7"/>
        <v>4.3650964057199294E-2</v>
      </c>
      <c r="N39" s="147">
        <v>382997</v>
      </c>
      <c r="O39" s="146">
        <f t="shared" si="7"/>
        <v>-1.5067274260908923E-2</v>
      </c>
      <c r="P39" s="147">
        <v>418435</v>
      </c>
      <c r="Q39" s="146">
        <f t="shared" si="8"/>
        <v>9.2528139907101098E-2</v>
      </c>
    </row>
    <row r="40" spans="2:17">
      <c r="B40" s="142" t="s">
        <v>270</v>
      </c>
      <c r="C40" s="143"/>
      <c r="D40" s="144"/>
      <c r="E40" s="144"/>
      <c r="F40" s="145"/>
      <c r="G40" s="146"/>
      <c r="H40" s="145"/>
      <c r="I40" s="146"/>
      <c r="J40" s="147"/>
      <c r="K40" s="146"/>
      <c r="L40" s="147"/>
      <c r="M40" s="146"/>
      <c r="N40" s="147">
        <v>1518</v>
      </c>
      <c r="O40" s="146"/>
      <c r="P40" s="147">
        <v>2564</v>
      </c>
      <c r="Q40" s="146">
        <f t="shared" si="8"/>
        <v>0.689064558629776</v>
      </c>
    </row>
    <row r="41" spans="2:17">
      <c r="B41" s="36" t="s">
        <v>164</v>
      </c>
      <c r="C41" s="119"/>
      <c r="D41" s="120">
        <f>SUBTOTAL(9,D42:D43)</f>
        <v>391938</v>
      </c>
      <c r="E41" s="120">
        <f>SUBTOTAL(9,E42:E43)</f>
        <v>396074</v>
      </c>
      <c r="F41" s="121">
        <f>SUBTOTAL(9,F42:F43)</f>
        <v>391773</v>
      </c>
      <c r="G41" s="100">
        <f t="shared" si="5"/>
        <v>-1.0859081888737963E-2</v>
      </c>
      <c r="H41" s="121">
        <f>SUBTOTAL(9,H42:H43)</f>
        <v>394340</v>
      </c>
      <c r="I41" s="100">
        <f t="shared" si="6"/>
        <v>6.5522636833064045E-3</v>
      </c>
      <c r="J41" s="106">
        <f>SUBTOTAL(9,J42:J43)</f>
        <v>387685</v>
      </c>
      <c r="K41" s="100">
        <f t="shared" si="7"/>
        <v>-1.6876299639904651E-2</v>
      </c>
      <c r="L41" s="106">
        <f>SUBTOTAL(9,L42:L43)</f>
        <v>394520</v>
      </c>
      <c r="M41" s="100">
        <f t="shared" si="7"/>
        <v>1.7630292634484183E-2</v>
      </c>
      <c r="N41" s="106">
        <f>SUBTOTAL(9,N42:N43)</f>
        <v>396162</v>
      </c>
      <c r="O41" s="100">
        <f t="shared" si="7"/>
        <v>4.1620196694717631E-3</v>
      </c>
      <c r="P41" s="106">
        <f>SUBTOTAL(9,P42:P43)</f>
        <v>392723</v>
      </c>
      <c r="Q41" s="100">
        <f t="shared" ref="Q41:Q44" si="9">+(P41-N41)/N41</f>
        <v>-8.6807922011702277E-3</v>
      </c>
    </row>
    <row r="42" spans="2:17">
      <c r="B42" s="36"/>
      <c r="C42" s="122" t="s">
        <v>158</v>
      </c>
      <c r="D42" s="123">
        <v>239397</v>
      </c>
      <c r="E42" s="123">
        <v>244864</v>
      </c>
      <c r="F42" s="13">
        <v>239659</v>
      </c>
      <c r="G42" s="9">
        <f t="shared" si="5"/>
        <v>-2.1256697595399894E-2</v>
      </c>
      <c r="H42" s="13">
        <v>238187</v>
      </c>
      <c r="I42" s="9">
        <f t="shared" si="6"/>
        <v>-6.1420601771683932E-3</v>
      </c>
      <c r="J42" s="107">
        <v>235981</v>
      </c>
      <c r="K42" s="9">
        <f t="shared" si="7"/>
        <v>-9.2616305675792543E-3</v>
      </c>
      <c r="L42" s="107">
        <v>237486</v>
      </c>
      <c r="M42" s="9">
        <f t="shared" si="7"/>
        <v>6.3776320974993752E-3</v>
      </c>
      <c r="N42" s="107">
        <v>236224</v>
      </c>
      <c r="O42" s="9">
        <f t="shared" si="7"/>
        <v>-5.3139974566921841E-3</v>
      </c>
      <c r="P42" s="107">
        <v>236402</v>
      </c>
      <c r="Q42" s="9">
        <f t="shared" si="9"/>
        <v>7.5352208073692763E-4</v>
      </c>
    </row>
    <row r="43" spans="2:17" ht="14.25" thickBot="1">
      <c r="B43" s="37"/>
      <c r="C43" s="148" t="s">
        <v>159</v>
      </c>
      <c r="D43" s="149">
        <v>152541</v>
      </c>
      <c r="E43" s="149">
        <v>151210</v>
      </c>
      <c r="F43" s="28">
        <v>152114</v>
      </c>
      <c r="G43" s="31">
        <f t="shared" si="5"/>
        <v>5.9784405793267643E-3</v>
      </c>
      <c r="H43" s="28">
        <v>156153</v>
      </c>
      <c r="I43" s="31">
        <f t="shared" si="6"/>
        <v>2.6552454080492262E-2</v>
      </c>
      <c r="J43" s="109">
        <v>151704</v>
      </c>
      <c r="K43" s="31">
        <f t="shared" si="7"/>
        <v>-2.8491287391212466E-2</v>
      </c>
      <c r="L43" s="109">
        <v>157034</v>
      </c>
      <c r="M43" s="31">
        <f t="shared" si="7"/>
        <v>3.5134208722248587E-2</v>
      </c>
      <c r="N43" s="109">
        <v>159938</v>
      </c>
      <c r="O43" s="31">
        <f t="shared" si="7"/>
        <v>1.8492810474164831E-2</v>
      </c>
      <c r="P43" s="109">
        <v>156321</v>
      </c>
      <c r="Q43" s="31">
        <f t="shared" si="9"/>
        <v>-2.2615013317660592E-2</v>
      </c>
    </row>
    <row r="44" spans="2:17" ht="14.25" thickTop="1">
      <c r="B44" s="428" t="s">
        <v>165</v>
      </c>
      <c r="C44" s="429"/>
      <c r="D44" s="150">
        <f>SUBTOTAL(9,D26:D43)</f>
        <v>9333012</v>
      </c>
      <c r="E44" s="150">
        <f>SUBTOTAL(9,E26:E43)</f>
        <v>9177496</v>
      </c>
      <c r="F44" s="151">
        <f>SUBTOTAL(9,F26:F43)</f>
        <v>9373294</v>
      </c>
      <c r="G44" s="95">
        <f t="shared" si="5"/>
        <v>2.1334577536181981E-2</v>
      </c>
      <c r="H44" s="151">
        <f>SUBTOTAL(9,H26:H43)</f>
        <v>9064543</v>
      </c>
      <c r="I44" s="95">
        <f t="shared" si="6"/>
        <v>-3.2939434098621038E-2</v>
      </c>
      <c r="J44" s="110">
        <f>SUBTOTAL(9,J26:J43)</f>
        <v>8933674</v>
      </c>
      <c r="K44" s="95">
        <f t="shared" si="7"/>
        <v>-1.4437462539479376E-2</v>
      </c>
      <c r="L44" s="110">
        <f>SUBTOTAL(9,L26:L43)</f>
        <v>8926424</v>
      </c>
      <c r="M44" s="95">
        <f t="shared" si="7"/>
        <v>-8.1153621679053883E-4</v>
      </c>
      <c r="N44" s="110">
        <f>SUBTOTAL(9,N26:N43)</f>
        <v>8844360</v>
      </c>
      <c r="O44" s="95">
        <f t="shared" si="7"/>
        <v>-9.1933791179984285E-3</v>
      </c>
      <c r="P44" s="110">
        <f>SUBTOTAL(9,P26:P43)</f>
        <v>8857939</v>
      </c>
      <c r="Q44" s="95">
        <f t="shared" si="9"/>
        <v>1.5353287292692744E-3</v>
      </c>
    </row>
    <row r="47" spans="2:17">
      <c r="G47" s="4"/>
      <c r="I47" s="4"/>
      <c r="K47" s="4"/>
      <c r="L47" s="3"/>
      <c r="N47" s="3"/>
      <c r="P47" s="3"/>
    </row>
    <row r="48" spans="2:17">
      <c r="G48" s="4"/>
      <c r="I48" s="4"/>
      <c r="K48" s="4"/>
      <c r="L48" s="3"/>
      <c r="N48" s="3"/>
      <c r="P48" s="3"/>
    </row>
    <row r="49" spans="7:16">
      <c r="G49" s="4"/>
      <c r="I49" s="4"/>
      <c r="K49" s="4"/>
      <c r="L49" s="3"/>
      <c r="N49" s="3"/>
      <c r="P49" s="3"/>
    </row>
    <row r="50" spans="7:16">
      <c r="G50" s="4"/>
      <c r="I50" s="4"/>
      <c r="K50" s="4"/>
      <c r="L50" s="3"/>
      <c r="N50" s="3"/>
      <c r="P50" s="3"/>
    </row>
    <row r="51" spans="7:16">
      <c r="G51" s="4"/>
      <c r="I51" s="4"/>
      <c r="K51" s="4"/>
      <c r="L51" s="3"/>
      <c r="N51" s="3"/>
      <c r="P51" s="3"/>
    </row>
    <row r="52" spans="7:16">
      <c r="G52" s="4"/>
      <c r="I52" s="4"/>
      <c r="K52" s="4"/>
      <c r="L52" s="3"/>
      <c r="N52" s="3"/>
      <c r="P52" s="3"/>
    </row>
    <row r="53" spans="7:16">
      <c r="G53" s="4"/>
      <c r="I53" s="4"/>
      <c r="K53" s="4"/>
      <c r="L53" s="3"/>
      <c r="N53" s="3"/>
      <c r="P53" s="3"/>
    </row>
    <row r="54" spans="7:16">
      <c r="G54" s="4"/>
      <c r="I54" s="4"/>
      <c r="K54" s="4"/>
      <c r="L54" s="3"/>
      <c r="N54" s="3"/>
      <c r="P54" s="3"/>
    </row>
  </sheetData>
  <mergeCells count="4">
    <mergeCell ref="B3:C3"/>
    <mergeCell ref="B22:C22"/>
    <mergeCell ref="B25:C25"/>
    <mergeCell ref="B44:C44"/>
  </mergeCells>
  <phoneticPr fontId="2"/>
  <printOptions horizontalCentered="1"/>
  <pageMargins left="0.31496062992125984" right="0.31496062992125984" top="0.74803149606299213" bottom="0.55118110236220474"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6BD1-4484-42A0-B3DF-D4A22A41A35C}">
  <sheetPr>
    <pageSetUpPr fitToPage="1"/>
  </sheetPr>
  <dimension ref="B1:P58"/>
  <sheetViews>
    <sheetView workbookViewId="0">
      <selection activeCell="L58" sqref="L58"/>
    </sheetView>
  </sheetViews>
  <sheetFormatPr defaultColWidth="9" defaultRowHeight="15"/>
  <cols>
    <col min="1" max="1" width="1.625" style="249" customWidth="1"/>
    <col min="2" max="3" width="2.625" style="249" customWidth="1"/>
    <col min="4" max="4" width="3.625" style="249" customWidth="1"/>
    <col min="5" max="5" width="25.625" style="249" customWidth="1"/>
    <col min="6" max="6" width="16.75" style="250" hidden="1" customWidth="1"/>
    <col min="7" max="7" width="9.125" style="250" hidden="1" customWidth="1"/>
    <col min="8" max="8" width="16.75" style="250" customWidth="1"/>
    <col min="9" max="9" width="9.125" style="250" customWidth="1"/>
    <col min="10" max="10" width="16.75" style="250" bestFit="1" customWidth="1"/>
    <col min="11" max="11" width="9.125" style="249" bestFit="1" customWidth="1"/>
    <col min="12" max="12" width="16.75" style="250" bestFit="1" customWidth="1"/>
    <col min="13" max="13" width="9.125" style="249" bestFit="1" customWidth="1"/>
    <col min="14" max="14" width="10.875" style="251" bestFit="1" customWidth="1"/>
    <col min="15" max="15" width="10.5" style="251" bestFit="1" customWidth="1"/>
    <col min="16" max="16" width="13.25" style="249" bestFit="1" customWidth="1"/>
    <col min="17" max="16384" width="9" style="249"/>
  </cols>
  <sheetData>
    <row r="1" spans="2:16">
      <c r="B1" s="249" t="s">
        <v>273</v>
      </c>
    </row>
    <row r="2" spans="2:16">
      <c r="B2" s="430" t="s">
        <v>274</v>
      </c>
      <c r="C2" s="431"/>
      <c r="D2" s="431"/>
      <c r="E2" s="432"/>
      <c r="F2" s="436" t="s">
        <v>275</v>
      </c>
      <c r="G2" s="437"/>
      <c r="H2" s="436" t="s">
        <v>276</v>
      </c>
      <c r="I2" s="437"/>
      <c r="J2" s="436" t="s">
        <v>277</v>
      </c>
      <c r="K2" s="437"/>
      <c r="L2" s="436" t="s">
        <v>371</v>
      </c>
      <c r="M2" s="437"/>
      <c r="N2" s="438" t="s">
        <v>278</v>
      </c>
      <c r="O2" s="439"/>
    </row>
    <row r="3" spans="2:16">
      <c r="B3" s="433"/>
      <c r="C3" s="434"/>
      <c r="D3" s="434"/>
      <c r="E3" s="435"/>
      <c r="F3" s="252" t="s">
        <v>279</v>
      </c>
      <c r="G3" s="253" t="s">
        <v>280</v>
      </c>
      <c r="H3" s="252" t="s">
        <v>279</v>
      </c>
      <c r="I3" s="253" t="s">
        <v>280</v>
      </c>
      <c r="J3" s="252" t="s">
        <v>279</v>
      </c>
      <c r="K3" s="253" t="s">
        <v>280</v>
      </c>
      <c r="L3" s="252" t="s">
        <v>279</v>
      </c>
      <c r="M3" s="253" t="s">
        <v>280</v>
      </c>
      <c r="N3" s="254" t="s">
        <v>279</v>
      </c>
      <c r="O3" s="253" t="s">
        <v>280</v>
      </c>
    </row>
    <row r="4" spans="2:16">
      <c r="B4" s="255" t="s">
        <v>281</v>
      </c>
      <c r="C4" s="256"/>
      <c r="D4" s="256"/>
      <c r="E4" s="257"/>
      <c r="F4" s="258">
        <f t="shared" ref="F4:K4" si="0">SUBTOTAL(9,F5:F36)</f>
        <v>0</v>
      </c>
      <c r="G4" s="259">
        <f t="shared" si="0"/>
        <v>0</v>
      </c>
      <c r="H4" s="258">
        <f t="shared" si="0"/>
        <v>1055847025</v>
      </c>
      <c r="I4" s="259">
        <f t="shared" si="0"/>
        <v>46127</v>
      </c>
      <c r="J4" s="258">
        <f t="shared" si="0"/>
        <v>1089029858</v>
      </c>
      <c r="K4" s="259">
        <f t="shared" si="0"/>
        <v>43586</v>
      </c>
      <c r="L4" s="258">
        <f t="shared" ref="L4:M4" si="1">SUBTOTAL(9,L5:L36)</f>
        <v>1168115306</v>
      </c>
      <c r="M4" s="259">
        <f t="shared" si="1"/>
        <v>43506</v>
      </c>
      <c r="N4" s="260">
        <f>+(L4-J4)/J4</f>
        <v>7.2620091560428091E-2</v>
      </c>
      <c r="O4" s="261">
        <f>+(M4-K4)/K4</f>
        <v>-1.8354517505621071E-3</v>
      </c>
    </row>
    <row r="5" spans="2:16">
      <c r="B5" s="262"/>
      <c r="C5" s="263" t="s">
        <v>282</v>
      </c>
      <c r="D5" s="264"/>
      <c r="E5" s="265"/>
      <c r="F5" s="266">
        <f t="shared" ref="F5:M5" si="2">+SUBTOTAL(9,F6)</f>
        <v>0</v>
      </c>
      <c r="G5" s="267">
        <f t="shared" si="2"/>
        <v>0</v>
      </c>
      <c r="H5" s="266">
        <f t="shared" si="2"/>
        <v>115771367</v>
      </c>
      <c r="I5" s="267">
        <f t="shared" si="2"/>
        <v>30595</v>
      </c>
      <c r="J5" s="266">
        <f t="shared" si="2"/>
        <v>108789115</v>
      </c>
      <c r="K5" s="267">
        <f t="shared" si="2"/>
        <v>28269</v>
      </c>
      <c r="L5" s="266">
        <f t="shared" si="2"/>
        <v>105073930</v>
      </c>
      <c r="M5" s="267">
        <f t="shared" si="2"/>
        <v>27761</v>
      </c>
      <c r="N5" s="268">
        <f t="shared" ref="N5:N58" si="3">+(L5-J5)/J5</f>
        <v>-3.4150337559047152E-2</v>
      </c>
      <c r="O5" s="269">
        <f t="shared" ref="O5:O58" si="4">+(M5-K5)/K5</f>
        <v>-1.7970214722841275E-2</v>
      </c>
    </row>
    <row r="6" spans="2:16">
      <c r="B6" s="262"/>
      <c r="C6" s="270"/>
      <c r="D6" s="271" t="s">
        <v>283</v>
      </c>
      <c r="E6" s="272"/>
      <c r="F6" s="273"/>
      <c r="G6" s="274"/>
      <c r="H6" s="273">
        <v>115771367</v>
      </c>
      <c r="I6" s="274">
        <v>30595</v>
      </c>
      <c r="J6" s="273">
        <v>108789115</v>
      </c>
      <c r="K6" s="274">
        <v>28269</v>
      </c>
      <c r="L6" s="273">
        <v>105073930</v>
      </c>
      <c r="M6" s="274">
        <v>27761</v>
      </c>
      <c r="N6" s="275">
        <f t="shared" si="3"/>
        <v>-3.4150337559047152E-2</v>
      </c>
      <c r="O6" s="276">
        <f t="shared" si="4"/>
        <v>-1.7970214722841275E-2</v>
      </c>
    </row>
    <row r="7" spans="2:16">
      <c r="B7" s="262"/>
      <c r="C7" s="263" t="s">
        <v>284</v>
      </c>
      <c r="D7" s="264"/>
      <c r="E7" s="265"/>
      <c r="F7" s="266">
        <f t="shared" ref="F7:K7" si="5">+SUBTOTAL(9,F8:F30)</f>
        <v>0</v>
      </c>
      <c r="G7" s="267">
        <f t="shared" si="5"/>
        <v>0</v>
      </c>
      <c r="H7" s="266">
        <f t="shared" si="5"/>
        <v>882216738</v>
      </c>
      <c r="I7" s="267">
        <f t="shared" si="5"/>
        <v>8390</v>
      </c>
      <c r="J7" s="266">
        <f t="shared" si="5"/>
        <v>921493143</v>
      </c>
      <c r="K7" s="267">
        <f t="shared" si="5"/>
        <v>8258</v>
      </c>
      <c r="L7" s="266">
        <f t="shared" ref="L7:M7" si="6">+SUBTOTAL(9,L8:L30)</f>
        <v>1004918706</v>
      </c>
      <c r="M7" s="267">
        <f t="shared" si="6"/>
        <v>8744</v>
      </c>
      <c r="N7" s="268">
        <f t="shared" si="3"/>
        <v>9.0533026353729465E-2</v>
      </c>
      <c r="O7" s="269">
        <f t="shared" si="4"/>
        <v>5.8852022281424075E-2</v>
      </c>
      <c r="P7" s="361">
        <f>+L7-J7</f>
        <v>83425563</v>
      </c>
    </row>
    <row r="8" spans="2:16">
      <c r="B8" s="262"/>
      <c r="C8" s="277"/>
      <c r="D8" s="278" t="s">
        <v>285</v>
      </c>
      <c r="E8" s="279"/>
      <c r="F8" s="280">
        <f t="shared" ref="F8:K8" si="7">+SUBTOTAL(9,F9:F16)</f>
        <v>0</v>
      </c>
      <c r="G8" s="281">
        <f t="shared" si="7"/>
        <v>0</v>
      </c>
      <c r="H8" s="280">
        <f t="shared" si="7"/>
        <v>593781848</v>
      </c>
      <c r="I8" s="281">
        <f t="shared" si="7"/>
        <v>4282</v>
      </c>
      <c r="J8" s="280">
        <f t="shared" si="7"/>
        <v>614124846</v>
      </c>
      <c r="K8" s="281">
        <f t="shared" si="7"/>
        <v>4142</v>
      </c>
      <c r="L8" s="280">
        <f t="shared" ref="L8:M8" si="8">+SUBTOTAL(9,L9:L16)</f>
        <v>648226116</v>
      </c>
      <c r="M8" s="281">
        <f t="shared" si="8"/>
        <v>4352</v>
      </c>
      <c r="N8" s="282">
        <f t="shared" si="3"/>
        <v>5.5528237006063096E-2</v>
      </c>
      <c r="O8" s="283">
        <f t="shared" si="4"/>
        <v>5.0700144857556736E-2</v>
      </c>
    </row>
    <row r="9" spans="2:16">
      <c r="B9" s="262"/>
      <c r="C9" s="277"/>
      <c r="D9" s="277"/>
      <c r="E9" s="272" t="s">
        <v>286</v>
      </c>
      <c r="F9" s="273"/>
      <c r="G9" s="274"/>
      <c r="H9" s="273">
        <v>37230378</v>
      </c>
      <c r="I9" s="274">
        <v>698</v>
      </c>
      <c r="J9" s="273">
        <v>47395627</v>
      </c>
      <c r="K9" s="274">
        <v>847</v>
      </c>
      <c r="L9" s="273">
        <v>60031462</v>
      </c>
      <c r="M9" s="274">
        <v>1011</v>
      </c>
      <c r="N9" s="275">
        <f t="shared" si="3"/>
        <v>0.26660339360000451</v>
      </c>
      <c r="O9" s="276">
        <f t="shared" si="4"/>
        <v>0.1936245572609209</v>
      </c>
      <c r="P9" s="361">
        <f>+L9-J9</f>
        <v>12635835</v>
      </c>
    </row>
    <row r="10" spans="2:16">
      <c r="B10" s="262"/>
      <c r="C10" s="277"/>
      <c r="D10" s="277"/>
      <c r="E10" s="272" t="s">
        <v>287</v>
      </c>
      <c r="F10" s="273"/>
      <c r="G10" s="274"/>
      <c r="H10" s="273">
        <v>11443934</v>
      </c>
      <c r="I10" s="274">
        <v>94</v>
      </c>
      <c r="J10" s="273">
        <v>11213544</v>
      </c>
      <c r="K10" s="274">
        <v>81</v>
      </c>
      <c r="L10" s="273">
        <v>12705186</v>
      </c>
      <c r="M10" s="274">
        <v>86</v>
      </c>
      <c r="N10" s="275">
        <f t="shared" si="3"/>
        <v>0.1330214604767235</v>
      </c>
      <c r="O10" s="276">
        <f t="shared" si="4"/>
        <v>6.1728395061728392E-2</v>
      </c>
    </row>
    <row r="11" spans="2:16">
      <c r="B11" s="262"/>
      <c r="C11" s="277"/>
      <c r="D11" s="277"/>
      <c r="E11" s="272" t="s">
        <v>288</v>
      </c>
      <c r="F11" s="273"/>
      <c r="G11" s="274"/>
      <c r="H11" s="273">
        <v>25704200</v>
      </c>
      <c r="I11" s="274">
        <v>284</v>
      </c>
      <c r="J11" s="273">
        <v>26307266</v>
      </c>
      <c r="K11" s="274">
        <v>251</v>
      </c>
      <c r="L11" s="273">
        <v>26543782</v>
      </c>
      <c r="M11" s="274">
        <v>280</v>
      </c>
      <c r="N11" s="275">
        <f t="shared" si="3"/>
        <v>8.9905199574900722E-3</v>
      </c>
      <c r="O11" s="276">
        <f t="shared" si="4"/>
        <v>0.11553784860557768</v>
      </c>
    </row>
    <row r="12" spans="2:16">
      <c r="B12" s="262"/>
      <c r="C12" s="277"/>
      <c r="D12" s="277"/>
      <c r="E12" s="272" t="s">
        <v>289</v>
      </c>
      <c r="F12" s="273"/>
      <c r="G12" s="274"/>
      <c r="H12" s="273">
        <v>4524985</v>
      </c>
      <c r="I12" s="274">
        <v>111</v>
      </c>
      <c r="J12" s="273">
        <v>4627880</v>
      </c>
      <c r="K12" s="274">
        <v>125</v>
      </c>
      <c r="L12" s="273">
        <v>6384182</v>
      </c>
      <c r="M12" s="274">
        <v>161</v>
      </c>
      <c r="N12" s="275">
        <f t="shared" si="3"/>
        <v>0.37950465439899045</v>
      </c>
      <c r="O12" s="276">
        <f t="shared" si="4"/>
        <v>0.28799999999999998</v>
      </c>
    </row>
    <row r="13" spans="2:16">
      <c r="B13" s="262"/>
      <c r="C13" s="277"/>
      <c r="D13" s="277"/>
      <c r="E13" s="272" t="s">
        <v>290</v>
      </c>
      <c r="F13" s="273"/>
      <c r="G13" s="274"/>
      <c r="H13" s="273">
        <v>22474520</v>
      </c>
      <c r="I13" s="274">
        <v>84</v>
      </c>
      <c r="J13" s="273">
        <v>22242930</v>
      </c>
      <c r="K13" s="274">
        <v>84</v>
      </c>
      <c r="L13" s="273">
        <v>21262010</v>
      </c>
      <c r="M13" s="274">
        <v>76</v>
      </c>
      <c r="N13" s="275">
        <f t="shared" si="3"/>
        <v>-4.4100305130663993E-2</v>
      </c>
      <c r="O13" s="276">
        <f t="shared" si="4"/>
        <v>-9.5238095238095233E-2</v>
      </c>
    </row>
    <row r="14" spans="2:16">
      <c r="B14" s="262"/>
      <c r="C14" s="277"/>
      <c r="D14" s="277"/>
      <c r="E14" s="272" t="s">
        <v>291</v>
      </c>
      <c r="F14" s="273"/>
      <c r="G14" s="274"/>
      <c r="H14" s="273">
        <v>385880438</v>
      </c>
      <c r="I14" s="274">
        <v>2045</v>
      </c>
      <c r="J14" s="273">
        <v>407360839</v>
      </c>
      <c r="K14" s="274">
        <v>2000</v>
      </c>
      <c r="L14" s="273">
        <v>419085713</v>
      </c>
      <c r="M14" s="274">
        <v>2008</v>
      </c>
      <c r="N14" s="275">
        <f t="shared" si="3"/>
        <v>2.8782526147536729E-2</v>
      </c>
      <c r="O14" s="276">
        <f t="shared" si="4"/>
        <v>4.0000000000000001E-3</v>
      </c>
    </row>
    <row r="15" spans="2:16">
      <c r="B15" s="262"/>
      <c r="C15" s="277"/>
      <c r="D15" s="277"/>
      <c r="E15" s="272" t="s">
        <v>292</v>
      </c>
      <c r="F15" s="273"/>
      <c r="G15" s="274"/>
      <c r="H15" s="273">
        <v>27965031</v>
      </c>
      <c r="I15" s="274">
        <v>316</v>
      </c>
      <c r="J15" s="273">
        <v>16408352</v>
      </c>
      <c r="K15" s="274">
        <v>130</v>
      </c>
      <c r="L15" s="273">
        <v>15728561</v>
      </c>
      <c r="M15" s="274">
        <v>124</v>
      </c>
      <c r="N15" s="275">
        <f t="shared" si="3"/>
        <v>-4.1429571964326457E-2</v>
      </c>
      <c r="O15" s="276">
        <f t="shared" si="4"/>
        <v>-4.6153846153846156E-2</v>
      </c>
    </row>
    <row r="16" spans="2:16">
      <c r="B16" s="262"/>
      <c r="C16" s="277"/>
      <c r="D16" s="270"/>
      <c r="E16" s="272" t="s">
        <v>293</v>
      </c>
      <c r="F16" s="273"/>
      <c r="G16" s="274"/>
      <c r="H16" s="273">
        <v>78558362</v>
      </c>
      <c r="I16" s="274">
        <v>650</v>
      </c>
      <c r="J16" s="273">
        <v>78568408</v>
      </c>
      <c r="K16" s="274">
        <v>624</v>
      </c>
      <c r="L16" s="273">
        <v>86485220</v>
      </c>
      <c r="M16" s="274">
        <v>606</v>
      </c>
      <c r="N16" s="275">
        <f t="shared" si="3"/>
        <v>0.10076329916217724</v>
      </c>
      <c r="O16" s="276">
        <f t="shared" si="4"/>
        <v>-2.8846153846153848E-2</v>
      </c>
    </row>
    <row r="17" spans="2:16">
      <c r="B17" s="262"/>
      <c r="C17" s="277"/>
      <c r="D17" s="278" t="s">
        <v>294</v>
      </c>
      <c r="E17" s="279"/>
      <c r="F17" s="280">
        <f t="shared" ref="F17:K17" si="9">+SUBTOTAL(9,F18:F25)</f>
        <v>0</v>
      </c>
      <c r="G17" s="281">
        <f t="shared" si="9"/>
        <v>0</v>
      </c>
      <c r="H17" s="280">
        <f t="shared" si="9"/>
        <v>262555639</v>
      </c>
      <c r="I17" s="281">
        <f t="shared" si="9"/>
        <v>1965</v>
      </c>
      <c r="J17" s="280">
        <f t="shared" si="9"/>
        <v>281170391</v>
      </c>
      <c r="K17" s="281">
        <f t="shared" si="9"/>
        <v>1964</v>
      </c>
      <c r="L17" s="280">
        <f t="shared" ref="L17:M17" si="10">+SUBTOTAL(9,L18:L25)</f>
        <v>330231457</v>
      </c>
      <c r="M17" s="281">
        <f t="shared" si="10"/>
        <v>2188</v>
      </c>
      <c r="N17" s="282">
        <f t="shared" si="3"/>
        <v>0.17448873555110572</v>
      </c>
      <c r="O17" s="283">
        <f t="shared" si="4"/>
        <v>0.11405295315682282</v>
      </c>
    </row>
    <row r="18" spans="2:16">
      <c r="B18" s="262"/>
      <c r="C18" s="277"/>
      <c r="D18" s="277"/>
      <c r="E18" s="272" t="s">
        <v>295</v>
      </c>
      <c r="F18" s="273"/>
      <c r="G18" s="274"/>
      <c r="H18" s="273">
        <v>42315432</v>
      </c>
      <c r="I18" s="274">
        <v>263</v>
      </c>
      <c r="J18" s="273">
        <v>50112115</v>
      </c>
      <c r="K18" s="274">
        <v>291</v>
      </c>
      <c r="L18" s="273">
        <v>76454361</v>
      </c>
      <c r="M18" s="274">
        <v>375</v>
      </c>
      <c r="N18" s="275">
        <f t="shared" si="3"/>
        <v>0.52566621863794816</v>
      </c>
      <c r="O18" s="276">
        <f>+(M18-K18)/K18</f>
        <v>0.28865979381443296</v>
      </c>
      <c r="P18" s="361">
        <f>+L18-J18</f>
        <v>26342246</v>
      </c>
    </row>
    <row r="19" spans="2:16">
      <c r="B19" s="262"/>
      <c r="C19" s="277"/>
      <c r="D19" s="277"/>
      <c r="E19" s="272" t="s">
        <v>296</v>
      </c>
      <c r="F19" s="273"/>
      <c r="G19" s="274"/>
      <c r="H19" s="273">
        <v>31743649</v>
      </c>
      <c r="I19" s="274">
        <v>208</v>
      </c>
      <c r="J19" s="273">
        <v>31402453</v>
      </c>
      <c r="K19" s="274">
        <v>184</v>
      </c>
      <c r="L19" s="273">
        <v>32912000</v>
      </c>
      <c r="M19" s="274">
        <v>210</v>
      </c>
      <c r="N19" s="275">
        <f t="shared" si="3"/>
        <v>4.8070989868211886E-2</v>
      </c>
      <c r="O19" s="276">
        <f t="shared" si="4"/>
        <v>0.14130434782608695</v>
      </c>
    </row>
    <row r="20" spans="2:16">
      <c r="B20" s="262"/>
      <c r="C20" s="277"/>
      <c r="D20" s="277"/>
      <c r="E20" s="272" t="s">
        <v>297</v>
      </c>
      <c r="F20" s="273"/>
      <c r="G20" s="274"/>
      <c r="H20" s="273">
        <v>81030905</v>
      </c>
      <c r="I20" s="274">
        <v>746</v>
      </c>
      <c r="J20" s="273">
        <v>87112932</v>
      </c>
      <c r="K20" s="274">
        <v>775</v>
      </c>
      <c r="L20" s="273">
        <v>97912503</v>
      </c>
      <c r="M20" s="274">
        <v>857</v>
      </c>
      <c r="N20" s="275">
        <f t="shared" si="3"/>
        <v>0.12397207569594834</v>
      </c>
      <c r="O20" s="276">
        <f t="shared" si="4"/>
        <v>0.10580645161290322</v>
      </c>
    </row>
    <row r="21" spans="2:16">
      <c r="B21" s="262"/>
      <c r="C21" s="277"/>
      <c r="D21" s="277"/>
      <c r="E21" s="272" t="s">
        <v>298</v>
      </c>
      <c r="F21" s="273"/>
      <c r="G21" s="274"/>
      <c r="H21" s="273">
        <v>2699391</v>
      </c>
      <c r="I21" s="274">
        <v>108</v>
      </c>
      <c r="J21" s="273">
        <v>2576211</v>
      </c>
      <c r="K21" s="274">
        <v>84</v>
      </c>
      <c r="L21" s="273">
        <v>2109981</v>
      </c>
      <c r="M21" s="274">
        <v>77</v>
      </c>
      <c r="N21" s="275">
        <f t="shared" si="3"/>
        <v>-0.180975083174476</v>
      </c>
      <c r="O21" s="276">
        <f t="shared" si="4"/>
        <v>-8.3333333333333329E-2</v>
      </c>
    </row>
    <row r="22" spans="2:16">
      <c r="B22" s="262"/>
      <c r="C22" s="277"/>
      <c r="D22" s="277"/>
      <c r="E22" s="272" t="s">
        <v>299</v>
      </c>
      <c r="F22" s="273"/>
      <c r="G22" s="274"/>
      <c r="H22" s="273">
        <v>90686773</v>
      </c>
      <c r="I22" s="274">
        <v>539</v>
      </c>
      <c r="J22" s="273">
        <v>99734490</v>
      </c>
      <c r="K22" s="274">
        <v>566</v>
      </c>
      <c r="L22" s="273">
        <v>110524088</v>
      </c>
      <c r="M22" s="274">
        <v>609</v>
      </c>
      <c r="N22" s="275">
        <f t="shared" si="3"/>
        <v>0.10818321726014742</v>
      </c>
      <c r="O22" s="276">
        <f t="shared" si="4"/>
        <v>7.5971731448763249E-2</v>
      </c>
    </row>
    <row r="23" spans="2:16">
      <c r="B23" s="262"/>
      <c r="C23" s="277"/>
      <c r="D23" s="277"/>
      <c r="E23" s="272" t="s">
        <v>300</v>
      </c>
      <c r="F23" s="273"/>
      <c r="G23" s="274"/>
      <c r="H23" s="273">
        <v>9574778</v>
      </c>
      <c r="I23" s="274">
        <v>59</v>
      </c>
      <c r="J23" s="273">
        <v>4662985</v>
      </c>
      <c r="K23" s="274">
        <v>26</v>
      </c>
      <c r="L23" s="273">
        <v>5452484</v>
      </c>
      <c r="M23" s="274">
        <v>33</v>
      </c>
      <c r="N23" s="275">
        <f t="shared" si="3"/>
        <v>0.16931193216362481</v>
      </c>
      <c r="O23" s="276">
        <f t="shared" si="4"/>
        <v>0.26923076923076922</v>
      </c>
    </row>
    <row r="24" spans="2:16">
      <c r="B24" s="262"/>
      <c r="C24" s="277"/>
      <c r="D24" s="277"/>
      <c r="E24" s="272" t="s">
        <v>301</v>
      </c>
      <c r="F24" s="273"/>
      <c r="G24" s="274"/>
      <c r="H24" s="273">
        <v>2183299</v>
      </c>
      <c r="I24" s="274">
        <v>24</v>
      </c>
      <c r="J24" s="273">
        <v>1625255</v>
      </c>
      <c r="K24" s="274">
        <v>15</v>
      </c>
      <c r="L24" s="273">
        <v>360239</v>
      </c>
      <c r="M24" s="274">
        <v>3</v>
      </c>
      <c r="N24" s="275">
        <f t="shared" si="3"/>
        <v>-0.77834924365714919</v>
      </c>
      <c r="O24" s="276">
        <f t="shared" si="4"/>
        <v>-0.8</v>
      </c>
    </row>
    <row r="25" spans="2:16">
      <c r="B25" s="262"/>
      <c r="C25" s="277"/>
      <c r="D25" s="270"/>
      <c r="E25" s="272" t="s">
        <v>302</v>
      </c>
      <c r="F25" s="273"/>
      <c r="G25" s="274"/>
      <c r="H25" s="273">
        <v>2321412</v>
      </c>
      <c r="I25" s="274">
        <v>18</v>
      </c>
      <c r="J25" s="273">
        <v>3943950</v>
      </c>
      <c r="K25" s="274">
        <v>23</v>
      </c>
      <c r="L25" s="273">
        <v>4505801</v>
      </c>
      <c r="M25" s="274">
        <v>24</v>
      </c>
      <c r="N25" s="275">
        <f t="shared" si="3"/>
        <v>0.1424589561226689</v>
      </c>
      <c r="O25" s="276">
        <f t="shared" si="4"/>
        <v>4.3478260869565216E-2</v>
      </c>
    </row>
    <row r="26" spans="2:16">
      <c r="B26" s="262"/>
      <c r="C26" s="277"/>
      <c r="D26" s="278" t="s">
        <v>303</v>
      </c>
      <c r="E26" s="279"/>
      <c r="F26" s="280">
        <f t="shared" ref="F26:K26" si="11">+SUBTOTAL(9,F27:F28)</f>
        <v>0</v>
      </c>
      <c r="G26" s="281">
        <f t="shared" si="11"/>
        <v>0</v>
      </c>
      <c r="H26" s="280">
        <f t="shared" si="11"/>
        <v>14048986</v>
      </c>
      <c r="I26" s="281">
        <f t="shared" si="11"/>
        <v>926</v>
      </c>
      <c r="J26" s="280">
        <f t="shared" si="11"/>
        <v>15065919</v>
      </c>
      <c r="K26" s="281">
        <f t="shared" si="11"/>
        <v>1010</v>
      </c>
      <c r="L26" s="280">
        <f t="shared" ref="L26:M26" si="12">+SUBTOTAL(9,L27:L28)</f>
        <v>15727453</v>
      </c>
      <c r="M26" s="281">
        <f t="shared" si="12"/>
        <v>1040</v>
      </c>
      <c r="N26" s="282">
        <f t="shared" si="3"/>
        <v>4.3909302844386724E-2</v>
      </c>
      <c r="O26" s="283">
        <f t="shared" si="4"/>
        <v>2.9702970297029702E-2</v>
      </c>
    </row>
    <row r="27" spans="2:16">
      <c r="B27" s="262"/>
      <c r="C27" s="277"/>
      <c r="D27" s="277"/>
      <c r="E27" s="272" t="s">
        <v>304</v>
      </c>
      <c r="F27" s="273"/>
      <c r="G27" s="274"/>
      <c r="H27" s="273">
        <v>13316307</v>
      </c>
      <c r="I27" s="274">
        <v>909</v>
      </c>
      <c r="J27" s="273">
        <v>14750061</v>
      </c>
      <c r="K27" s="274">
        <v>1001</v>
      </c>
      <c r="L27" s="273">
        <v>15753739</v>
      </c>
      <c r="M27" s="274">
        <v>1041</v>
      </c>
      <c r="N27" s="275">
        <f t="shared" si="3"/>
        <v>6.8045684692422628E-2</v>
      </c>
      <c r="O27" s="276">
        <f t="shared" si="4"/>
        <v>3.996003996003996E-2</v>
      </c>
    </row>
    <row r="28" spans="2:16">
      <c r="B28" s="262"/>
      <c r="C28" s="277"/>
      <c r="D28" s="270"/>
      <c r="E28" s="272" t="s">
        <v>305</v>
      </c>
      <c r="F28" s="273"/>
      <c r="G28" s="274"/>
      <c r="H28" s="273">
        <v>732679</v>
      </c>
      <c r="I28" s="274">
        <v>17</v>
      </c>
      <c r="J28" s="273">
        <v>315858</v>
      </c>
      <c r="K28" s="274">
        <v>9</v>
      </c>
      <c r="L28" s="273">
        <v>-26286</v>
      </c>
      <c r="M28" s="274">
        <v>-1</v>
      </c>
      <c r="N28" s="275">
        <f t="shared" si="3"/>
        <v>-1.0832209410557909</v>
      </c>
      <c r="O28" s="276">
        <f t="shared" si="4"/>
        <v>-1.1111111111111112</v>
      </c>
    </row>
    <row r="29" spans="2:16">
      <c r="B29" s="262"/>
      <c r="C29" s="277"/>
      <c r="D29" s="271" t="s">
        <v>306</v>
      </c>
      <c r="E29" s="272"/>
      <c r="F29" s="273"/>
      <c r="G29" s="274"/>
      <c r="H29" s="273">
        <v>11521202</v>
      </c>
      <c r="I29" s="274">
        <v>1075</v>
      </c>
      <c r="J29" s="273">
        <v>10847475</v>
      </c>
      <c r="K29" s="274">
        <v>1061</v>
      </c>
      <c r="L29" s="273">
        <v>10354090</v>
      </c>
      <c r="M29" s="274">
        <v>1104</v>
      </c>
      <c r="N29" s="275">
        <f t="shared" si="3"/>
        <v>-4.5483856842260528E-2</v>
      </c>
      <c r="O29" s="276">
        <f t="shared" si="4"/>
        <v>4.0527803958529687E-2</v>
      </c>
    </row>
    <row r="30" spans="2:16">
      <c r="B30" s="262"/>
      <c r="C30" s="270"/>
      <c r="D30" s="271" t="s">
        <v>307</v>
      </c>
      <c r="E30" s="272"/>
      <c r="F30" s="273"/>
      <c r="G30" s="274"/>
      <c r="H30" s="273">
        <v>309063</v>
      </c>
      <c r="I30" s="274">
        <v>142</v>
      </c>
      <c r="J30" s="273">
        <v>284512</v>
      </c>
      <c r="K30" s="274">
        <v>81</v>
      </c>
      <c r="L30" s="273">
        <v>379590</v>
      </c>
      <c r="M30" s="274">
        <v>60</v>
      </c>
      <c r="N30" s="275">
        <f t="shared" si="3"/>
        <v>0.33417922618378137</v>
      </c>
      <c r="O30" s="276">
        <f t="shared" si="4"/>
        <v>-0.25925925925925924</v>
      </c>
    </row>
    <row r="31" spans="2:16">
      <c r="B31" s="262"/>
      <c r="C31" s="263" t="s">
        <v>308</v>
      </c>
      <c r="D31" s="264"/>
      <c r="E31" s="265"/>
      <c r="F31" s="266">
        <f t="shared" ref="F31:K31" si="13">+SUBTOTAL(9,F32:F36)</f>
        <v>0</v>
      </c>
      <c r="G31" s="267">
        <f t="shared" si="13"/>
        <v>0</v>
      </c>
      <c r="H31" s="266">
        <f t="shared" si="13"/>
        <v>57858920</v>
      </c>
      <c r="I31" s="267">
        <f t="shared" si="13"/>
        <v>7142</v>
      </c>
      <c r="J31" s="266">
        <f t="shared" si="13"/>
        <v>58747600</v>
      </c>
      <c r="K31" s="267">
        <f t="shared" si="13"/>
        <v>7059</v>
      </c>
      <c r="L31" s="266">
        <f t="shared" ref="L31:M31" si="14">+SUBTOTAL(9,L32:L36)</f>
        <v>58122670</v>
      </c>
      <c r="M31" s="267">
        <f t="shared" si="14"/>
        <v>7001</v>
      </c>
      <c r="N31" s="268">
        <f t="shared" si="3"/>
        <v>-1.0637540937842567E-2</v>
      </c>
      <c r="O31" s="269">
        <f t="shared" si="4"/>
        <v>-8.2164612551352875E-3</v>
      </c>
    </row>
    <row r="32" spans="2:16">
      <c r="B32" s="262"/>
      <c r="C32" s="277"/>
      <c r="D32" s="271" t="s">
        <v>309</v>
      </c>
      <c r="E32" s="272"/>
      <c r="F32" s="273"/>
      <c r="G32" s="274"/>
      <c r="H32" s="273">
        <v>29150000</v>
      </c>
      <c r="I32" s="274">
        <v>5830</v>
      </c>
      <c r="J32" s="273">
        <v>28505000</v>
      </c>
      <c r="K32" s="274">
        <v>5701</v>
      </c>
      <c r="L32" s="273">
        <v>28175000</v>
      </c>
      <c r="M32" s="274">
        <v>5635</v>
      </c>
      <c r="N32" s="275">
        <f t="shared" si="3"/>
        <v>-1.1576916330468338E-2</v>
      </c>
      <c r="O32" s="276">
        <f t="shared" si="4"/>
        <v>-1.1576916330468338E-2</v>
      </c>
    </row>
    <row r="33" spans="2:15">
      <c r="B33" s="262"/>
      <c r="C33" s="277"/>
      <c r="D33" s="271" t="s">
        <v>310</v>
      </c>
      <c r="E33" s="272"/>
      <c r="F33" s="273"/>
      <c r="G33" s="274"/>
      <c r="H33" s="273">
        <v>354400</v>
      </c>
      <c r="I33" s="274">
        <v>24</v>
      </c>
      <c r="J33" s="273">
        <v>356760</v>
      </c>
      <c r="K33" s="274">
        <v>24</v>
      </c>
      <c r="L33" s="273">
        <v>357120</v>
      </c>
      <c r="M33" s="274">
        <v>24</v>
      </c>
      <c r="N33" s="275">
        <f t="shared" si="3"/>
        <v>1.0090817356205853E-3</v>
      </c>
      <c r="O33" s="276">
        <f t="shared" si="4"/>
        <v>0</v>
      </c>
    </row>
    <row r="34" spans="2:15">
      <c r="B34" s="262"/>
      <c r="C34" s="277"/>
      <c r="D34" s="271" t="s">
        <v>311</v>
      </c>
      <c r="E34" s="272"/>
      <c r="F34" s="273"/>
      <c r="G34" s="274"/>
      <c r="H34" s="273">
        <v>19526120</v>
      </c>
      <c r="I34" s="274">
        <v>719</v>
      </c>
      <c r="J34" s="273">
        <v>20931650</v>
      </c>
      <c r="K34" s="274">
        <v>766</v>
      </c>
      <c r="L34" s="273">
        <v>19938150</v>
      </c>
      <c r="M34" s="274">
        <v>729</v>
      </c>
      <c r="N34" s="275">
        <f t="shared" si="3"/>
        <v>-4.7464007854134765E-2</v>
      </c>
      <c r="O34" s="276">
        <f t="shared" si="4"/>
        <v>-4.8302872062663184E-2</v>
      </c>
    </row>
    <row r="35" spans="2:15">
      <c r="B35" s="262"/>
      <c r="C35" s="277"/>
      <c r="D35" s="271" t="s">
        <v>312</v>
      </c>
      <c r="E35" s="272"/>
      <c r="F35" s="273"/>
      <c r="G35" s="274"/>
      <c r="H35" s="273">
        <v>8328400</v>
      </c>
      <c r="I35" s="274">
        <v>564</v>
      </c>
      <c r="J35" s="273">
        <v>8354190</v>
      </c>
      <c r="K35" s="274">
        <v>562</v>
      </c>
      <c r="L35" s="273">
        <v>9002400</v>
      </c>
      <c r="M35" s="274">
        <v>605</v>
      </c>
      <c r="N35" s="275">
        <f t="shared" si="3"/>
        <v>7.759100523210509E-2</v>
      </c>
      <c r="O35" s="276">
        <f t="shared" si="4"/>
        <v>7.6512455516014238E-2</v>
      </c>
    </row>
    <row r="36" spans="2:15">
      <c r="B36" s="284"/>
      <c r="C36" s="285"/>
      <c r="D36" s="286" t="s">
        <v>313</v>
      </c>
      <c r="E36" s="287"/>
      <c r="F36" s="288"/>
      <c r="G36" s="289"/>
      <c r="H36" s="288">
        <v>500000</v>
      </c>
      <c r="I36" s="289">
        <v>5</v>
      </c>
      <c r="J36" s="288">
        <v>600000</v>
      </c>
      <c r="K36" s="289">
        <v>6</v>
      </c>
      <c r="L36" s="288">
        <v>650000</v>
      </c>
      <c r="M36" s="289">
        <v>8</v>
      </c>
      <c r="N36" s="290">
        <f t="shared" si="3"/>
        <v>8.3333333333333329E-2</v>
      </c>
      <c r="O36" s="291">
        <f t="shared" si="4"/>
        <v>0.33333333333333331</v>
      </c>
    </row>
    <row r="37" spans="2:15">
      <c r="B37" s="292" t="s">
        <v>314</v>
      </c>
      <c r="C37" s="293"/>
      <c r="D37" s="293"/>
      <c r="E37" s="294"/>
      <c r="F37" s="295">
        <f t="shared" ref="F37:K37" si="15">+SUBTOTAL(9,F39:F44)</f>
        <v>0</v>
      </c>
      <c r="G37" s="296">
        <f t="shared" si="15"/>
        <v>0</v>
      </c>
      <c r="H37" s="295">
        <f t="shared" si="15"/>
        <v>92483499</v>
      </c>
      <c r="I37" s="296">
        <f t="shared" si="15"/>
        <v>1531</v>
      </c>
      <c r="J37" s="295">
        <f t="shared" si="15"/>
        <v>95248148</v>
      </c>
      <c r="K37" s="296">
        <f t="shared" si="15"/>
        <v>1717</v>
      </c>
      <c r="L37" s="295">
        <f t="shared" ref="L37:M37" si="16">+SUBTOTAL(9,L39:L44)</f>
        <v>89165262</v>
      </c>
      <c r="M37" s="296">
        <f t="shared" si="16"/>
        <v>1817</v>
      </c>
      <c r="N37" s="297">
        <f t="shared" si="3"/>
        <v>-6.3863561945582389E-2</v>
      </c>
      <c r="O37" s="298">
        <f t="shared" si="4"/>
        <v>5.8241118229470007E-2</v>
      </c>
    </row>
    <row r="38" spans="2:15">
      <c r="B38" s="262"/>
      <c r="C38" s="299" t="s">
        <v>282</v>
      </c>
      <c r="D38" s="300"/>
      <c r="E38" s="301"/>
      <c r="F38" s="302">
        <f t="shared" ref="F38:K38" si="17">+SUBTOTAL(9,F39:F41)</f>
        <v>0</v>
      </c>
      <c r="G38" s="303">
        <f t="shared" si="17"/>
        <v>0</v>
      </c>
      <c r="H38" s="302">
        <f t="shared" si="17"/>
        <v>82345352</v>
      </c>
      <c r="I38" s="303">
        <f t="shared" si="17"/>
        <v>1438</v>
      </c>
      <c r="J38" s="302">
        <f t="shared" si="17"/>
        <v>80458191</v>
      </c>
      <c r="K38" s="303">
        <f t="shared" si="17"/>
        <v>1621</v>
      </c>
      <c r="L38" s="302">
        <f t="shared" ref="L38:M38" si="18">+SUBTOTAL(9,L39:L41)</f>
        <v>78764949</v>
      </c>
      <c r="M38" s="303">
        <f t="shared" si="18"/>
        <v>1735</v>
      </c>
      <c r="N38" s="304">
        <f t="shared" si="3"/>
        <v>-2.1044992174879994E-2</v>
      </c>
      <c r="O38" s="305">
        <f t="shared" si="4"/>
        <v>7.0326958667489198E-2</v>
      </c>
    </row>
    <row r="39" spans="2:15">
      <c r="B39" s="262"/>
      <c r="C39" s="277"/>
      <c r="D39" s="271" t="s">
        <v>315</v>
      </c>
      <c r="E39" s="272"/>
      <c r="F39" s="273"/>
      <c r="G39" s="274"/>
      <c r="H39" s="273">
        <v>75033513</v>
      </c>
      <c r="I39" s="274">
        <v>1305</v>
      </c>
      <c r="J39" s="273">
        <v>73568778</v>
      </c>
      <c r="K39" s="274">
        <v>1502</v>
      </c>
      <c r="L39" s="273">
        <v>73412802</v>
      </c>
      <c r="M39" s="274">
        <v>1643</v>
      </c>
      <c r="N39" s="275">
        <f t="shared" si="3"/>
        <v>-2.1201385185438313E-3</v>
      </c>
      <c r="O39" s="276">
        <f t="shared" si="4"/>
        <v>9.3874833555259649E-2</v>
      </c>
    </row>
    <row r="40" spans="2:15">
      <c r="B40" s="262"/>
      <c r="C40" s="277"/>
      <c r="D40" s="271" t="s">
        <v>316</v>
      </c>
      <c r="E40" s="272"/>
      <c r="F40" s="273"/>
      <c r="G40" s="274"/>
      <c r="H40" s="273">
        <v>1387942</v>
      </c>
      <c r="I40" s="274">
        <v>49</v>
      </c>
      <c r="J40" s="273">
        <v>935915</v>
      </c>
      <c r="K40" s="274">
        <v>33</v>
      </c>
      <c r="L40" s="273">
        <v>630662</v>
      </c>
      <c r="M40" s="274">
        <v>20</v>
      </c>
      <c r="N40" s="275">
        <f t="shared" si="3"/>
        <v>-0.32615461874208662</v>
      </c>
      <c r="O40" s="276">
        <f t="shared" si="4"/>
        <v>-0.39393939393939392</v>
      </c>
    </row>
    <row r="41" spans="2:15">
      <c r="B41" s="262"/>
      <c r="C41" s="270"/>
      <c r="D41" s="271" t="s">
        <v>317</v>
      </c>
      <c r="E41" s="272"/>
      <c r="F41" s="273"/>
      <c r="G41" s="274"/>
      <c r="H41" s="273">
        <v>5923897</v>
      </c>
      <c r="I41" s="274">
        <v>84</v>
      </c>
      <c r="J41" s="273">
        <v>5953498</v>
      </c>
      <c r="K41" s="274">
        <v>86</v>
      </c>
      <c r="L41" s="273">
        <v>4721485</v>
      </c>
      <c r="M41" s="274">
        <v>72</v>
      </c>
      <c r="N41" s="275">
        <f t="shared" si="3"/>
        <v>-0.20693934893402163</v>
      </c>
      <c r="O41" s="276">
        <f t="shared" si="4"/>
        <v>-0.16279069767441862</v>
      </c>
    </row>
    <row r="42" spans="2:15">
      <c r="B42" s="262"/>
      <c r="C42" s="299" t="s">
        <v>284</v>
      </c>
      <c r="D42" s="300"/>
      <c r="E42" s="301"/>
      <c r="F42" s="302">
        <f t="shared" ref="F42:K42" si="19">+SUBTOTAL(9,F43:F44)</f>
        <v>0</v>
      </c>
      <c r="G42" s="303">
        <f t="shared" si="19"/>
        <v>0</v>
      </c>
      <c r="H42" s="302">
        <f t="shared" si="19"/>
        <v>10138147</v>
      </c>
      <c r="I42" s="303">
        <f t="shared" si="19"/>
        <v>93</v>
      </c>
      <c r="J42" s="302">
        <f t="shared" si="19"/>
        <v>14789957</v>
      </c>
      <c r="K42" s="303">
        <f t="shared" si="19"/>
        <v>96</v>
      </c>
      <c r="L42" s="302">
        <f t="shared" ref="L42:M42" si="20">+SUBTOTAL(9,L43:L44)</f>
        <v>10400313</v>
      </c>
      <c r="M42" s="303">
        <f t="shared" si="20"/>
        <v>82</v>
      </c>
      <c r="N42" s="304">
        <f t="shared" si="3"/>
        <v>-0.29679896973331293</v>
      </c>
      <c r="O42" s="305">
        <f t="shared" si="4"/>
        <v>-0.14583333333333334</v>
      </c>
    </row>
    <row r="43" spans="2:15">
      <c r="B43" s="262"/>
      <c r="C43" s="277"/>
      <c r="D43" s="271" t="s">
        <v>318</v>
      </c>
      <c r="E43" s="272"/>
      <c r="F43" s="273"/>
      <c r="G43" s="274"/>
      <c r="H43" s="273">
        <v>10065147</v>
      </c>
      <c r="I43" s="274">
        <v>92</v>
      </c>
      <c r="J43" s="273">
        <v>14582957</v>
      </c>
      <c r="K43" s="274">
        <v>93</v>
      </c>
      <c r="L43" s="273">
        <v>10400313</v>
      </c>
      <c r="M43" s="274">
        <v>82</v>
      </c>
      <c r="N43" s="275">
        <f t="shared" si="3"/>
        <v>-0.28681727581038607</v>
      </c>
      <c r="O43" s="276">
        <f t="shared" si="4"/>
        <v>-0.11827956989247312</v>
      </c>
    </row>
    <row r="44" spans="2:15">
      <c r="B44" s="284"/>
      <c r="C44" s="285"/>
      <c r="D44" s="306" t="s">
        <v>319</v>
      </c>
      <c r="E44" s="307"/>
      <c r="F44" s="308"/>
      <c r="G44" s="309"/>
      <c r="H44" s="308">
        <v>73000</v>
      </c>
      <c r="I44" s="309">
        <v>1</v>
      </c>
      <c r="J44" s="308">
        <v>207000</v>
      </c>
      <c r="K44" s="309">
        <v>3</v>
      </c>
      <c r="L44" s="308">
        <v>0</v>
      </c>
      <c r="M44" s="309">
        <v>0</v>
      </c>
      <c r="N44" s="310">
        <f t="shared" si="3"/>
        <v>-1</v>
      </c>
      <c r="O44" s="311">
        <f t="shared" si="4"/>
        <v>-1</v>
      </c>
    </row>
    <row r="45" spans="2:15">
      <c r="B45" s="312" t="s">
        <v>320</v>
      </c>
      <c r="C45" s="313"/>
      <c r="D45" s="314"/>
      <c r="E45" s="315"/>
      <c r="F45" s="316">
        <f t="shared" ref="F45:K45" si="21">SUBTOTAL(9,F46:F58)</f>
        <v>0</v>
      </c>
      <c r="G45" s="317">
        <f t="shared" si="21"/>
        <v>0</v>
      </c>
      <c r="H45" s="316">
        <f t="shared" si="21"/>
        <v>1142990992</v>
      </c>
      <c r="I45" s="317">
        <f t="shared" si="21"/>
        <v>22626</v>
      </c>
      <c r="J45" s="316">
        <f t="shared" si="21"/>
        <v>1093543261</v>
      </c>
      <c r="K45" s="317">
        <f t="shared" si="21"/>
        <v>22480</v>
      </c>
      <c r="L45" s="316">
        <f t="shared" ref="L45:M45" si="22">SUBTOTAL(9,L46:L58)</f>
        <v>1112758403</v>
      </c>
      <c r="M45" s="317">
        <f t="shared" si="22"/>
        <v>23301</v>
      </c>
      <c r="N45" s="318">
        <f t="shared" si="3"/>
        <v>1.7571451158163189E-2</v>
      </c>
      <c r="O45" s="319">
        <f t="shared" si="4"/>
        <v>3.6521352313167263E-2</v>
      </c>
    </row>
    <row r="46" spans="2:15">
      <c r="B46" s="320"/>
      <c r="C46" s="321"/>
      <c r="D46" s="271" t="s">
        <v>321</v>
      </c>
      <c r="E46" s="272"/>
      <c r="F46" s="273"/>
      <c r="G46" s="274"/>
      <c r="H46" s="273">
        <v>289866886</v>
      </c>
      <c r="I46" s="274">
        <v>6770</v>
      </c>
      <c r="J46" s="273">
        <v>293517282</v>
      </c>
      <c r="K46" s="274">
        <v>6665</v>
      </c>
      <c r="L46" s="273">
        <v>299763572</v>
      </c>
      <c r="M46" s="274">
        <v>6921</v>
      </c>
      <c r="N46" s="275">
        <f t="shared" si="3"/>
        <v>2.1280825297366988E-2</v>
      </c>
      <c r="O46" s="276">
        <f t="shared" si="4"/>
        <v>3.8409602400600151E-2</v>
      </c>
    </row>
    <row r="47" spans="2:15">
      <c r="B47" s="320"/>
      <c r="C47" s="321"/>
      <c r="D47" s="271" t="s">
        <v>322</v>
      </c>
      <c r="E47" s="272"/>
      <c r="F47" s="273"/>
      <c r="G47" s="274"/>
      <c r="H47" s="273">
        <v>208988899</v>
      </c>
      <c r="I47" s="274">
        <v>6926</v>
      </c>
      <c r="J47" s="273">
        <v>212456003</v>
      </c>
      <c r="K47" s="274">
        <v>7063</v>
      </c>
      <c r="L47" s="273">
        <v>220448445</v>
      </c>
      <c r="M47" s="274">
        <v>7289</v>
      </c>
      <c r="N47" s="275">
        <f t="shared" si="3"/>
        <v>3.7619280637600998E-2</v>
      </c>
      <c r="O47" s="276">
        <f t="shared" si="4"/>
        <v>3.1997734673651426E-2</v>
      </c>
    </row>
    <row r="48" spans="2:15">
      <c r="B48" s="320"/>
      <c r="C48" s="321"/>
      <c r="D48" s="271" t="s">
        <v>323</v>
      </c>
      <c r="E48" s="272"/>
      <c r="F48" s="273"/>
      <c r="G48" s="274"/>
      <c r="H48" s="273">
        <v>2960224</v>
      </c>
      <c r="I48" s="274">
        <v>358</v>
      </c>
      <c r="J48" s="273">
        <v>2479008</v>
      </c>
      <c r="K48" s="274">
        <v>292</v>
      </c>
      <c r="L48" s="273">
        <v>3107805</v>
      </c>
      <c r="M48" s="274">
        <v>334</v>
      </c>
      <c r="N48" s="275">
        <f t="shared" si="3"/>
        <v>0.25364863687410449</v>
      </c>
      <c r="O48" s="276">
        <f t="shared" si="4"/>
        <v>0.14383561643835616</v>
      </c>
    </row>
    <row r="49" spans="2:15">
      <c r="B49" s="320"/>
      <c r="C49" s="321"/>
      <c r="D49" s="271" t="s">
        <v>324</v>
      </c>
      <c r="E49" s="272"/>
      <c r="F49" s="273"/>
      <c r="G49" s="274"/>
      <c r="H49" s="273">
        <v>290763380</v>
      </c>
      <c r="I49" s="274">
        <v>383</v>
      </c>
      <c r="J49" s="273">
        <v>237765873</v>
      </c>
      <c r="K49" s="274">
        <v>306</v>
      </c>
      <c r="L49" s="273">
        <v>247433783</v>
      </c>
      <c r="M49" s="274">
        <v>316</v>
      </c>
      <c r="N49" s="275">
        <f t="shared" si="3"/>
        <v>4.0661470370056012E-2</v>
      </c>
      <c r="O49" s="276">
        <f t="shared" si="4"/>
        <v>3.2679738562091505E-2</v>
      </c>
    </row>
    <row r="50" spans="2:15">
      <c r="B50" s="320"/>
      <c r="C50" s="321"/>
      <c r="D50" s="271" t="s">
        <v>325</v>
      </c>
      <c r="E50" s="272"/>
      <c r="F50" s="273"/>
      <c r="G50" s="274"/>
      <c r="H50" s="273">
        <v>298707449</v>
      </c>
      <c r="I50" s="274">
        <v>6535</v>
      </c>
      <c r="J50" s="273">
        <v>287321212</v>
      </c>
      <c r="K50" s="274">
        <v>6407</v>
      </c>
      <c r="L50" s="273">
        <v>288123708</v>
      </c>
      <c r="M50" s="274">
        <v>6686</v>
      </c>
      <c r="N50" s="275">
        <f t="shared" si="3"/>
        <v>2.7930273383365792E-3</v>
      </c>
      <c r="O50" s="276">
        <f t="shared" si="4"/>
        <v>4.354612142968628E-2</v>
      </c>
    </row>
    <row r="51" spans="2:15">
      <c r="B51" s="320"/>
      <c r="C51" s="321"/>
      <c r="D51" s="271" t="s">
        <v>326</v>
      </c>
      <c r="E51" s="272"/>
      <c r="F51" s="273"/>
      <c r="G51" s="274"/>
      <c r="H51" s="273">
        <v>0</v>
      </c>
      <c r="I51" s="274">
        <v>0</v>
      </c>
      <c r="J51" s="273">
        <v>537020</v>
      </c>
      <c r="K51" s="274">
        <v>2</v>
      </c>
      <c r="L51" s="273">
        <v>420520</v>
      </c>
      <c r="M51" s="274">
        <v>1</v>
      </c>
      <c r="N51" s="275">
        <f t="shared" si="3"/>
        <v>-0.21693791665114892</v>
      </c>
      <c r="O51" s="276">
        <f t="shared" si="4"/>
        <v>-0.5</v>
      </c>
    </row>
    <row r="52" spans="2:15">
      <c r="B52" s="320"/>
      <c r="C52" s="321"/>
      <c r="D52" s="271" t="s">
        <v>327</v>
      </c>
      <c r="E52" s="272"/>
      <c r="F52" s="273"/>
      <c r="G52" s="274"/>
      <c r="H52" s="273">
        <v>3038772</v>
      </c>
      <c r="I52" s="274">
        <v>16</v>
      </c>
      <c r="J52" s="273">
        <v>4818552</v>
      </c>
      <c r="K52" s="274">
        <v>35</v>
      </c>
      <c r="L52" s="273">
        <v>2363626</v>
      </c>
      <c r="M52" s="274">
        <v>18</v>
      </c>
      <c r="N52" s="275">
        <f t="shared" si="3"/>
        <v>-0.50947380042801238</v>
      </c>
      <c r="O52" s="276">
        <f t="shared" si="4"/>
        <v>-0.48571428571428571</v>
      </c>
    </row>
    <row r="53" spans="2:15">
      <c r="B53" s="320"/>
      <c r="C53" s="321"/>
      <c r="D53" s="271" t="s">
        <v>328</v>
      </c>
      <c r="E53" s="272"/>
      <c r="F53" s="273"/>
      <c r="G53" s="274"/>
      <c r="H53" s="273">
        <v>1329818</v>
      </c>
      <c r="I53" s="274">
        <v>134</v>
      </c>
      <c r="J53" s="273">
        <v>1461040</v>
      </c>
      <c r="K53" s="274">
        <v>129</v>
      </c>
      <c r="L53" s="273">
        <v>1001468</v>
      </c>
      <c r="M53" s="274">
        <v>72</v>
      </c>
      <c r="N53" s="275">
        <f t="shared" si="3"/>
        <v>-0.31455127854131304</v>
      </c>
      <c r="O53" s="276">
        <f t="shared" si="4"/>
        <v>-0.44186046511627908</v>
      </c>
    </row>
    <row r="54" spans="2:15">
      <c r="B54" s="320"/>
      <c r="C54" s="321"/>
      <c r="D54" s="271" t="s">
        <v>329</v>
      </c>
      <c r="E54" s="272"/>
      <c r="F54" s="273"/>
      <c r="G54" s="274"/>
      <c r="H54" s="273">
        <v>1699162</v>
      </c>
      <c r="I54" s="274">
        <v>12</v>
      </c>
      <c r="J54" s="273">
        <v>1653408</v>
      </c>
      <c r="K54" s="274">
        <v>12</v>
      </c>
      <c r="L54" s="273">
        <v>1584918</v>
      </c>
      <c r="M54" s="274">
        <v>12</v>
      </c>
      <c r="N54" s="275">
        <f t="shared" si="3"/>
        <v>-4.1423532485629681E-2</v>
      </c>
      <c r="O54" s="276">
        <f t="shared" si="4"/>
        <v>0</v>
      </c>
    </row>
    <row r="55" spans="2:15">
      <c r="B55" s="320"/>
      <c r="C55" s="321"/>
      <c r="D55" s="271" t="s">
        <v>374</v>
      </c>
      <c r="E55" s="272"/>
      <c r="F55" s="273"/>
      <c r="G55" s="274"/>
      <c r="H55" s="273"/>
      <c r="I55" s="274"/>
      <c r="J55" s="273"/>
      <c r="K55" s="274"/>
      <c r="L55" s="273">
        <v>1041670</v>
      </c>
      <c r="M55" s="274">
        <v>47</v>
      </c>
      <c r="N55" s="275"/>
      <c r="O55" s="276"/>
    </row>
    <row r="56" spans="2:15">
      <c r="B56" s="320"/>
      <c r="C56" s="321"/>
      <c r="D56" s="271" t="s">
        <v>330</v>
      </c>
      <c r="E56" s="272"/>
      <c r="F56" s="273"/>
      <c r="G56" s="274"/>
      <c r="H56" s="273">
        <v>44455466</v>
      </c>
      <c r="I56" s="274">
        <v>1475</v>
      </c>
      <c r="J56" s="273">
        <v>51306797</v>
      </c>
      <c r="K56" s="274">
        <v>1566</v>
      </c>
      <c r="L56" s="273">
        <v>47117574</v>
      </c>
      <c r="M56" s="274">
        <v>1595</v>
      </c>
      <c r="N56" s="275">
        <f t="shared" si="3"/>
        <v>-8.1650448769974862E-2</v>
      </c>
      <c r="O56" s="276">
        <f t="shared" si="4"/>
        <v>1.8518518518518517E-2</v>
      </c>
    </row>
    <row r="57" spans="2:15">
      <c r="B57" s="320"/>
      <c r="C57" s="321"/>
      <c r="D57" s="271" t="s">
        <v>331</v>
      </c>
      <c r="E57" s="272"/>
      <c r="F57" s="273"/>
      <c r="G57" s="274"/>
      <c r="H57" s="273">
        <v>780936</v>
      </c>
      <c r="I57" s="274">
        <v>15</v>
      </c>
      <c r="J57" s="273">
        <v>27066</v>
      </c>
      <c r="K57" s="274">
        <v>1</v>
      </c>
      <c r="L57" s="273">
        <v>351314</v>
      </c>
      <c r="M57" s="274">
        <v>10</v>
      </c>
      <c r="N57" s="275">
        <f t="shared" si="3"/>
        <v>11.979900982782826</v>
      </c>
      <c r="O57" s="276">
        <f t="shared" si="4"/>
        <v>9</v>
      </c>
    </row>
    <row r="58" spans="2:15">
      <c r="B58" s="322"/>
      <c r="C58" s="323"/>
      <c r="D58" s="306" t="s">
        <v>332</v>
      </c>
      <c r="E58" s="307"/>
      <c r="F58" s="308"/>
      <c r="G58" s="309"/>
      <c r="H58" s="308">
        <v>400000</v>
      </c>
      <c r="I58" s="309">
        <v>2</v>
      </c>
      <c r="J58" s="308">
        <v>200000</v>
      </c>
      <c r="K58" s="309">
        <v>2</v>
      </c>
      <c r="L58" s="308">
        <v>0</v>
      </c>
      <c r="M58" s="309">
        <v>0</v>
      </c>
      <c r="N58" s="310">
        <f t="shared" si="3"/>
        <v>-1</v>
      </c>
      <c r="O58" s="311">
        <f t="shared" si="4"/>
        <v>-1</v>
      </c>
    </row>
  </sheetData>
  <mergeCells count="6">
    <mergeCell ref="B2:E3"/>
    <mergeCell ref="F2:G2"/>
    <mergeCell ref="H2:I2"/>
    <mergeCell ref="J2:K2"/>
    <mergeCell ref="N2:O2"/>
    <mergeCell ref="L2:M2"/>
  </mergeCells>
  <phoneticPr fontId="2"/>
  <pageMargins left="0.7" right="0.7" top="0.75" bottom="0.75" header="0.3" footer="0.3"/>
  <pageSetup paperSize="9" scale="8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8DFEF-15FD-420D-B359-0E8B9AF9F438}">
  <dimension ref="A1:J27"/>
  <sheetViews>
    <sheetView showGridLines="0" workbookViewId="0">
      <selection activeCell="F16" sqref="F16"/>
    </sheetView>
  </sheetViews>
  <sheetFormatPr defaultColWidth="9" defaultRowHeight="15"/>
  <cols>
    <col min="1" max="1" width="1.625" style="351" customWidth="1"/>
    <col min="2" max="2" width="2.625" style="326" customWidth="1"/>
    <col min="3" max="3" width="41" style="326" bestFit="1" customWidth="1"/>
    <col min="4" max="9" width="15.625" style="326" customWidth="1"/>
    <col min="10" max="10" width="39.5" style="326" hidden="1" customWidth="1"/>
    <col min="11" max="11" width="1.625" style="326" customWidth="1"/>
    <col min="12" max="16384" width="9" style="326"/>
  </cols>
  <sheetData>
    <row r="1" spans="1:10" ht="6" customHeight="1"/>
    <row r="2" spans="1:10">
      <c r="B2" s="326" t="s">
        <v>379</v>
      </c>
      <c r="I2" s="330" t="s">
        <v>378</v>
      </c>
    </row>
    <row r="3" spans="1:10" s="324" customFormat="1">
      <c r="A3" s="349"/>
      <c r="B3" s="444" t="s">
        <v>366</v>
      </c>
      <c r="C3" s="445"/>
      <c r="D3" s="356" t="s">
        <v>150</v>
      </c>
      <c r="E3" s="356" t="s">
        <v>275</v>
      </c>
      <c r="F3" s="356" t="s">
        <v>333</v>
      </c>
      <c r="G3" s="356" t="s">
        <v>277</v>
      </c>
      <c r="H3" s="356" t="s">
        <v>372</v>
      </c>
      <c r="I3" s="357" t="s">
        <v>375</v>
      </c>
      <c r="J3" s="357" t="s">
        <v>365</v>
      </c>
    </row>
    <row r="4" spans="1:10" s="325" customFormat="1">
      <c r="A4" s="350"/>
      <c r="B4" s="338" t="s">
        <v>334</v>
      </c>
      <c r="C4" s="341"/>
      <c r="D4" s="375">
        <f>+SUBTOTAL(9,D5:D9)</f>
        <v>4571004636</v>
      </c>
      <c r="E4" s="375">
        <f>+SUBTOTAL(9,E5:E9)</f>
        <v>4577624969</v>
      </c>
      <c r="F4" s="375">
        <f>+SUBTOTAL(9,F5:F9)</f>
        <v>4925280325</v>
      </c>
      <c r="G4" s="375">
        <f>+SUBTOTAL(9,G5:G9)</f>
        <v>5058526141</v>
      </c>
      <c r="H4" s="375">
        <f>+SUBTOTAL(9,H5:H9)</f>
        <v>5141378052</v>
      </c>
      <c r="I4" s="376">
        <f>+H4-G4</f>
        <v>82851911</v>
      </c>
      <c r="J4" s="344"/>
    </row>
    <row r="5" spans="1:10">
      <c r="B5" s="337"/>
      <c r="C5" s="328" t="s">
        <v>335</v>
      </c>
      <c r="D5" s="377">
        <v>1033527917</v>
      </c>
      <c r="E5" s="377">
        <v>1066592689</v>
      </c>
      <c r="F5" s="377">
        <v>1121079939</v>
      </c>
      <c r="G5" s="377">
        <v>1139476053</v>
      </c>
      <c r="H5" s="377">
        <v>1233314299</v>
      </c>
      <c r="I5" s="378">
        <f t="shared" ref="I5:I26" si="0">+H5-G5</f>
        <v>93838246</v>
      </c>
      <c r="J5" s="345"/>
    </row>
    <row r="6" spans="1:10">
      <c r="B6" s="337"/>
      <c r="C6" s="328" t="s">
        <v>336</v>
      </c>
      <c r="D6" s="377">
        <v>755766656</v>
      </c>
      <c r="E6" s="377">
        <v>792323109</v>
      </c>
      <c r="F6" s="377">
        <v>1057054559</v>
      </c>
      <c r="G6" s="377">
        <v>1263296100</v>
      </c>
      <c r="H6" s="377">
        <v>1305779687</v>
      </c>
      <c r="I6" s="378">
        <f t="shared" si="0"/>
        <v>42483587</v>
      </c>
      <c r="J6" s="345"/>
    </row>
    <row r="7" spans="1:10">
      <c r="B7" s="337"/>
      <c r="C7" s="328" t="s">
        <v>337</v>
      </c>
      <c r="D7" s="377">
        <v>896545000</v>
      </c>
      <c r="E7" s="377">
        <v>863740000</v>
      </c>
      <c r="F7" s="377">
        <v>834625000</v>
      </c>
      <c r="G7" s="377">
        <v>808130000</v>
      </c>
      <c r="H7" s="377">
        <v>779520000</v>
      </c>
      <c r="I7" s="378">
        <f t="shared" si="0"/>
        <v>-28610000</v>
      </c>
      <c r="J7" s="345"/>
    </row>
    <row r="8" spans="1:10">
      <c r="B8" s="337"/>
      <c r="C8" s="328" t="s">
        <v>338</v>
      </c>
      <c r="D8" s="377">
        <v>1155889991</v>
      </c>
      <c r="E8" s="377">
        <v>1107389223</v>
      </c>
      <c r="F8" s="377">
        <v>1142990992</v>
      </c>
      <c r="G8" s="377">
        <v>1093543261</v>
      </c>
      <c r="H8" s="377">
        <v>1112758403</v>
      </c>
      <c r="I8" s="378">
        <f t="shared" si="0"/>
        <v>19215142</v>
      </c>
      <c r="J8" s="345"/>
    </row>
    <row r="9" spans="1:10">
      <c r="B9" s="339"/>
      <c r="C9" s="329" t="s">
        <v>339</v>
      </c>
      <c r="D9" s="379">
        <v>729275072</v>
      </c>
      <c r="E9" s="379">
        <v>747579948</v>
      </c>
      <c r="F9" s="379">
        <v>769529835</v>
      </c>
      <c r="G9" s="379">
        <v>754080727</v>
      </c>
      <c r="H9" s="379">
        <v>710005663</v>
      </c>
      <c r="I9" s="380">
        <f t="shared" si="0"/>
        <v>-44075064</v>
      </c>
      <c r="J9" s="346"/>
    </row>
    <row r="10" spans="1:10" s="325" customFormat="1">
      <c r="A10" s="350"/>
      <c r="B10" s="338" t="s">
        <v>377</v>
      </c>
      <c r="C10" s="341"/>
      <c r="D10" s="375">
        <f>+SUBTOTAL(9,D11:D16)</f>
        <v>1730121468</v>
      </c>
      <c r="E10" s="375">
        <f>+SUBTOTAL(9,E11:E16)</f>
        <v>1728087712</v>
      </c>
      <c r="F10" s="375">
        <f>+SUBTOTAL(9,F11:F16)</f>
        <v>1752915425</v>
      </c>
      <c r="G10" s="375">
        <f>+SUBTOTAL(9,G11:G16)</f>
        <v>1869628300</v>
      </c>
      <c r="H10" s="375">
        <f>+SUBTOTAL(9,H11:H16)</f>
        <v>1810732067</v>
      </c>
      <c r="I10" s="376">
        <f t="shared" si="0"/>
        <v>-58896233</v>
      </c>
      <c r="J10" s="344"/>
    </row>
    <row r="11" spans="1:10">
      <c r="B11" s="337"/>
      <c r="C11" s="328" t="s">
        <v>340</v>
      </c>
      <c r="D11" s="377">
        <v>615092726</v>
      </c>
      <c r="E11" s="377">
        <v>649819395</v>
      </c>
      <c r="F11" s="377">
        <v>661214793</v>
      </c>
      <c r="G11" s="377">
        <v>806644165</v>
      </c>
      <c r="H11" s="377">
        <v>767545205</v>
      </c>
      <c r="I11" s="378">
        <f t="shared" si="0"/>
        <v>-39098960</v>
      </c>
      <c r="J11" s="345" t="s">
        <v>355</v>
      </c>
    </row>
    <row r="12" spans="1:10">
      <c r="B12" s="337"/>
      <c r="C12" s="328" t="s">
        <v>341</v>
      </c>
      <c r="D12" s="377">
        <v>118840203</v>
      </c>
      <c r="E12" s="377">
        <v>126492057</v>
      </c>
      <c r="F12" s="377">
        <v>133083907</v>
      </c>
      <c r="G12" s="377">
        <v>142149396</v>
      </c>
      <c r="H12" s="377">
        <v>146549734</v>
      </c>
      <c r="I12" s="378">
        <f t="shared" si="0"/>
        <v>4400338</v>
      </c>
      <c r="J12" s="345" t="s">
        <v>353</v>
      </c>
    </row>
    <row r="13" spans="1:10">
      <c r="B13" s="337"/>
      <c r="C13" s="328" t="s">
        <v>342</v>
      </c>
      <c r="D13" s="377">
        <v>348855539</v>
      </c>
      <c r="E13" s="377">
        <v>317649260</v>
      </c>
      <c r="F13" s="377">
        <v>321057725</v>
      </c>
      <c r="G13" s="377">
        <v>321751739</v>
      </c>
      <c r="H13" s="377">
        <v>320701128</v>
      </c>
      <c r="I13" s="378">
        <f t="shared" si="0"/>
        <v>-1050611</v>
      </c>
      <c r="J13" s="345" t="s">
        <v>354</v>
      </c>
    </row>
    <row r="14" spans="1:10">
      <c r="B14" s="337"/>
      <c r="C14" s="328" t="s">
        <v>343</v>
      </c>
      <c r="D14" s="377">
        <v>182333000</v>
      </c>
      <c r="E14" s="377">
        <v>193513000</v>
      </c>
      <c r="F14" s="377">
        <v>207554000</v>
      </c>
      <c r="G14" s="377">
        <v>220642000</v>
      </c>
      <c r="H14" s="377">
        <v>235333000</v>
      </c>
      <c r="I14" s="378">
        <f t="shared" si="0"/>
        <v>14691000</v>
      </c>
      <c r="J14" s="345"/>
    </row>
    <row r="15" spans="1:10">
      <c r="B15" s="337"/>
      <c r="C15" s="328" t="s">
        <v>344</v>
      </c>
      <c r="D15" s="377">
        <v>134067000</v>
      </c>
      <c r="E15" s="377">
        <v>119717000</v>
      </c>
      <c r="F15" s="377">
        <v>117073000</v>
      </c>
      <c r="G15" s="377">
        <v>113314000</v>
      </c>
      <c r="H15" s="377">
        <v>108373000</v>
      </c>
      <c r="I15" s="378">
        <f t="shared" si="0"/>
        <v>-4941000</v>
      </c>
      <c r="J15" s="345"/>
    </row>
    <row r="16" spans="1:10">
      <c r="B16" s="339"/>
      <c r="C16" s="329" t="s">
        <v>345</v>
      </c>
      <c r="D16" s="379">
        <v>330933000</v>
      </c>
      <c r="E16" s="379">
        <v>320897000</v>
      </c>
      <c r="F16" s="379">
        <v>312932000</v>
      </c>
      <c r="G16" s="379">
        <v>265127000</v>
      </c>
      <c r="H16" s="379">
        <v>232230000</v>
      </c>
      <c r="I16" s="380">
        <f t="shared" si="0"/>
        <v>-32897000</v>
      </c>
      <c r="J16" s="346"/>
    </row>
    <row r="17" spans="1:10" s="325" customFormat="1">
      <c r="A17" s="350"/>
      <c r="B17" s="338" t="s">
        <v>376</v>
      </c>
      <c r="C17" s="341"/>
      <c r="D17" s="375">
        <f>+SUBTOTAL(9,D18:D22)</f>
        <v>1706381688</v>
      </c>
      <c r="E17" s="375">
        <f>+SUBTOTAL(9,E18:E22)</f>
        <v>1703603037</v>
      </c>
      <c r="F17" s="375">
        <f>+SUBTOTAL(9,F18:F22)</f>
        <v>1743157297</v>
      </c>
      <c r="G17" s="375">
        <f>+SUBTOTAL(9,G18:G22)</f>
        <v>1705294081</v>
      </c>
      <c r="H17" s="375">
        <f>+SUBTOTAL(9,H18:H22)</f>
        <v>1762334889</v>
      </c>
      <c r="I17" s="376">
        <f t="shared" si="0"/>
        <v>57040808</v>
      </c>
      <c r="J17" s="344"/>
    </row>
    <row r="18" spans="1:10">
      <c r="B18" s="337"/>
      <c r="C18" s="328" t="s">
        <v>373</v>
      </c>
      <c r="D18" s="377">
        <v>548221229</v>
      </c>
      <c r="E18" s="377">
        <v>581388253</v>
      </c>
      <c r="F18" s="377">
        <v>618208792</v>
      </c>
      <c r="G18" s="377">
        <v>612048081</v>
      </c>
      <c r="H18" s="377">
        <v>667642889</v>
      </c>
      <c r="I18" s="378">
        <f t="shared" si="0"/>
        <v>55594808</v>
      </c>
      <c r="J18" s="345" t="s">
        <v>352</v>
      </c>
    </row>
    <row r="19" spans="1:10">
      <c r="B19" s="337"/>
      <c r="C19" s="328" t="s">
        <v>346</v>
      </c>
      <c r="D19" s="377">
        <v>182208000</v>
      </c>
      <c r="E19" s="377">
        <v>180768000</v>
      </c>
      <c r="F19" s="377">
        <v>179232000</v>
      </c>
      <c r="G19" s="377">
        <v>177552000</v>
      </c>
      <c r="H19" s="377">
        <v>177984000</v>
      </c>
      <c r="I19" s="378">
        <f t="shared" si="0"/>
        <v>432000</v>
      </c>
      <c r="J19" s="345"/>
    </row>
    <row r="20" spans="1:10">
      <c r="B20" s="337"/>
      <c r="C20" s="328" t="s">
        <v>347</v>
      </c>
      <c r="D20" s="377">
        <v>25091459</v>
      </c>
      <c r="E20" s="377">
        <v>23454784</v>
      </c>
      <c r="F20" s="377">
        <v>31570505</v>
      </c>
      <c r="G20" s="377">
        <v>0</v>
      </c>
      <c r="H20" s="377"/>
      <c r="I20" s="378">
        <f t="shared" si="0"/>
        <v>0</v>
      </c>
      <c r="J20" s="345"/>
    </row>
    <row r="21" spans="1:10">
      <c r="B21" s="337"/>
      <c r="C21" s="328" t="s">
        <v>348</v>
      </c>
      <c r="D21" s="377">
        <v>62066000</v>
      </c>
      <c r="E21" s="377">
        <v>59592000</v>
      </c>
      <c r="F21" s="377">
        <v>56563000</v>
      </c>
      <c r="G21" s="377">
        <v>55137000</v>
      </c>
      <c r="H21" s="377">
        <v>57605000</v>
      </c>
      <c r="I21" s="378">
        <f t="shared" si="0"/>
        <v>2468000</v>
      </c>
      <c r="J21" s="345"/>
    </row>
    <row r="22" spans="1:10">
      <c r="B22" s="339"/>
      <c r="C22" s="329" t="s">
        <v>349</v>
      </c>
      <c r="D22" s="379">
        <v>888795000</v>
      </c>
      <c r="E22" s="379">
        <v>858400000</v>
      </c>
      <c r="F22" s="379">
        <v>857583000</v>
      </c>
      <c r="G22" s="379">
        <v>860557000</v>
      </c>
      <c r="H22" s="379">
        <v>859103000</v>
      </c>
      <c r="I22" s="380">
        <f t="shared" si="0"/>
        <v>-1454000</v>
      </c>
      <c r="J22" s="346"/>
    </row>
    <row r="23" spans="1:10" s="325" customFormat="1">
      <c r="A23" s="350"/>
      <c r="B23" s="340" t="s">
        <v>350</v>
      </c>
      <c r="C23" s="342"/>
      <c r="D23" s="381">
        <v>3312487712</v>
      </c>
      <c r="E23" s="381">
        <v>3311565990</v>
      </c>
      <c r="F23" s="381">
        <v>3306536624</v>
      </c>
      <c r="G23" s="381">
        <v>3384935136</v>
      </c>
      <c r="H23" s="381">
        <v>3433699638</v>
      </c>
      <c r="I23" s="382">
        <f t="shared" si="0"/>
        <v>48764502</v>
      </c>
      <c r="J23" s="347"/>
    </row>
    <row r="24" spans="1:10" s="325" customFormat="1">
      <c r="A24" s="350"/>
      <c r="B24" s="338" t="s">
        <v>351</v>
      </c>
      <c r="C24" s="343"/>
      <c r="D24" s="383">
        <v>2157252322</v>
      </c>
      <c r="E24" s="383">
        <v>2258419172</v>
      </c>
      <c r="F24" s="383">
        <v>2277804616</v>
      </c>
      <c r="G24" s="383">
        <v>2266991569</v>
      </c>
      <c r="H24" s="383">
        <v>2346992721</v>
      </c>
      <c r="I24" s="384">
        <f t="shared" si="0"/>
        <v>80001152</v>
      </c>
      <c r="J24" s="348"/>
    </row>
    <row r="25" spans="1:10" s="327" customFormat="1" ht="15.75" thickBot="1">
      <c r="A25" s="352"/>
      <c r="B25" s="442" t="s">
        <v>363</v>
      </c>
      <c r="C25" s="443"/>
      <c r="D25" s="385">
        <f t="shared" ref="D25:F25" si="1">+D4+D10+D17+D23+D24</f>
        <v>13477247826</v>
      </c>
      <c r="E25" s="385">
        <f t="shared" si="1"/>
        <v>13579300880</v>
      </c>
      <c r="F25" s="385">
        <f t="shared" si="1"/>
        <v>14005694287</v>
      </c>
      <c r="G25" s="385">
        <f>+G4+G10+G17+G23+G24</f>
        <v>14285375227</v>
      </c>
      <c r="H25" s="385">
        <f>+H4+H10+H17+H23+H24</f>
        <v>14495137367</v>
      </c>
      <c r="I25" s="386">
        <f t="shared" si="0"/>
        <v>209762140</v>
      </c>
      <c r="J25" s="354"/>
    </row>
    <row r="26" spans="1:10" ht="15.75" thickTop="1">
      <c r="B26" s="440" t="s">
        <v>364</v>
      </c>
      <c r="C26" s="441"/>
      <c r="D26" s="387">
        <v>19117915402</v>
      </c>
      <c r="E26" s="387">
        <v>18887831725</v>
      </c>
      <c r="F26" s="387">
        <v>20240184728</v>
      </c>
      <c r="G26" s="387">
        <v>27852910603</v>
      </c>
      <c r="H26" s="387">
        <v>24082292360</v>
      </c>
      <c r="I26" s="388">
        <f t="shared" si="0"/>
        <v>-3770618243</v>
      </c>
      <c r="J26" s="353"/>
    </row>
    <row r="27" spans="1:10">
      <c r="C27" s="324" t="s">
        <v>46</v>
      </c>
      <c r="D27" s="389">
        <f>+D25/D26</f>
        <v>0.70495383741420325</v>
      </c>
      <c r="E27" s="389">
        <f t="shared" ref="E27:H27" si="2">+E25/E26</f>
        <v>0.71894440175609942</v>
      </c>
      <c r="F27" s="389">
        <f t="shared" si="2"/>
        <v>0.69197462746595939</v>
      </c>
      <c r="G27" s="389">
        <f t="shared" si="2"/>
        <v>0.51288626279012084</v>
      </c>
      <c r="H27" s="389">
        <f t="shared" si="2"/>
        <v>0.60190023234980772</v>
      </c>
      <c r="I27" s="390"/>
    </row>
  </sheetData>
  <mergeCells count="3">
    <mergeCell ref="B26:C26"/>
    <mergeCell ref="B25:C25"/>
    <mergeCell ref="B3:C3"/>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各種指標</vt:lpstr>
      <vt:lpstr>健全化比率</vt:lpstr>
      <vt:lpstr>款別・性質別</vt:lpstr>
      <vt:lpstr>歳出</vt:lpstr>
      <vt:lpstr>市債・基金</vt:lpstr>
      <vt:lpstr>市税現年調定</vt:lpstr>
      <vt:lpstr>扶助費</vt:lpstr>
      <vt:lpstr>負担金・繰出金</vt:lpstr>
      <vt:lpstr>市税現年調定!Print_Area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櫻井卓</dc:creator>
  <cp:lastModifiedBy>卓 櫻井</cp:lastModifiedBy>
  <cp:lastPrinted>2022-08-22T01:18:09Z</cp:lastPrinted>
  <dcterms:created xsi:type="dcterms:W3CDTF">2016-10-01T13:36:19Z</dcterms:created>
  <dcterms:modified xsi:type="dcterms:W3CDTF">2023-07-21T07:48:28Z</dcterms:modified>
</cp:coreProperties>
</file>